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jn Drive\Modellen\extern, klanten en werk\financieren\"/>
    </mc:Choice>
  </mc:AlternateContent>
  <xr:revisionPtr revIDLastSave="0" documentId="13_ncr:1_{D071A208-6817-417E-AB72-2EE4C654D8D2}" xr6:coauthVersionLast="43" xr6:coauthVersionMax="43" xr10:uidLastSave="{00000000-0000-0000-0000-000000000000}"/>
  <workbookProtection workbookAlgorithmName="SHA-512" workbookHashValue="tQM3wRTpZoVaBMtOWa7Spsg7aq2ISIPZnWRi3PHk8bQkMx0109ehK0uDXsgXzYFebU2qduU6JYq80KUl6Bc/ig==" workbookSaltValue="z0t/gpPqm3XiLU624Ln2oA==" workbookSpinCount="100000" lockStructure="1"/>
  <bookViews>
    <workbookView xWindow="28680" yWindow="-120" windowWidth="29040" windowHeight="15840" xr2:uid="{00000000-000D-0000-FFFF-FFFF00000000}"/>
  </bookViews>
  <sheets>
    <sheet name="Handleiding en disclaimer" sheetId="3" r:id="rId1"/>
    <sheet name="Invulblad variabelen" sheetId="7" r:id="rId2"/>
    <sheet name="RecapLineair" sheetId="4" r:id="rId3"/>
    <sheet name="Details Lineair" sheetId="1" r:id="rId4"/>
    <sheet name="RecapAnnuitair" sheetId="6" r:id="rId5"/>
    <sheet name="Details Annuïtair" sheetId="5" r:id="rId6"/>
    <sheet name="Selectie" sheetId="2" state="hidden" r:id="rId7"/>
  </sheets>
  <definedNames>
    <definedName name="_xlnm.Print_Titles" localSheetId="5">'Details Annuïtair'!$4:$62</definedName>
    <definedName name="_xlnm.Print_Titles" localSheetId="3">'Details Lineair'!$4:$62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4" l="1"/>
  <c r="A5" i="1" l="1"/>
  <c r="A5" i="6"/>
  <c r="A5" i="5"/>
  <c r="A5" i="4"/>
  <c r="A2" i="4"/>
  <c r="A1" i="4"/>
  <c r="A2" i="6"/>
  <c r="A1" i="6"/>
  <c r="A2" i="5"/>
  <c r="A1" i="5"/>
  <c r="A2" i="1"/>
  <c r="A1" i="1"/>
  <c r="C485" i="1" l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85" i="5"/>
  <c r="B485" i="5" s="1"/>
  <c r="D6" i="5"/>
  <c r="H13" i="6"/>
  <c r="J13" i="6" s="1"/>
  <c r="H11" i="4"/>
  <c r="J11" i="4" s="1"/>
  <c r="H12" i="4"/>
  <c r="H15" i="6" s="1"/>
  <c r="H13" i="4"/>
  <c r="H16" i="6" s="1"/>
  <c r="H14" i="4"/>
  <c r="H17" i="6" s="1"/>
  <c r="H15" i="4"/>
  <c r="H18" i="6" s="1"/>
  <c r="H9" i="4"/>
  <c r="H12" i="6" s="1"/>
  <c r="E16" i="7"/>
  <c r="G16" i="7"/>
  <c r="E13" i="7"/>
  <c r="E12" i="7"/>
  <c r="E11" i="7"/>
  <c r="H6" i="6"/>
  <c r="B66" i="4" s="1"/>
  <c r="B33" i="6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K499" i="5"/>
  <c r="B484" i="5"/>
  <c r="B481" i="5"/>
  <c r="B480" i="5"/>
  <c r="B479" i="5"/>
  <c r="B478" i="5"/>
  <c r="B477" i="5"/>
  <c r="B476" i="5"/>
  <c r="B475" i="5"/>
  <c r="B474" i="5"/>
  <c r="B473" i="5"/>
  <c r="B472" i="5"/>
  <c r="B471" i="5"/>
  <c r="B470" i="5"/>
  <c r="B467" i="5"/>
  <c r="B466" i="5"/>
  <c r="B465" i="5"/>
  <c r="B464" i="5"/>
  <c r="B463" i="5"/>
  <c r="B462" i="5"/>
  <c r="B461" i="5"/>
  <c r="B460" i="5"/>
  <c r="B459" i="5"/>
  <c r="B458" i="5"/>
  <c r="B457" i="5"/>
  <c r="B456" i="5"/>
  <c r="B453" i="5"/>
  <c r="B452" i="5"/>
  <c r="B451" i="5"/>
  <c r="B450" i="5"/>
  <c r="B449" i="5"/>
  <c r="B448" i="5"/>
  <c r="B447" i="5"/>
  <c r="B446" i="5"/>
  <c r="B445" i="5"/>
  <c r="B444" i="5"/>
  <c r="B443" i="5"/>
  <c r="B442" i="5"/>
  <c r="B439" i="5"/>
  <c r="B438" i="5"/>
  <c r="B437" i="5"/>
  <c r="B436" i="5"/>
  <c r="B435" i="5"/>
  <c r="B434" i="5"/>
  <c r="B433" i="5"/>
  <c r="B432" i="5"/>
  <c r="B431" i="5"/>
  <c r="B430" i="5"/>
  <c r="B429" i="5"/>
  <c r="B428" i="5"/>
  <c r="B425" i="5"/>
  <c r="B424" i="5"/>
  <c r="B423" i="5"/>
  <c r="B422" i="5"/>
  <c r="B421" i="5"/>
  <c r="B420" i="5"/>
  <c r="B419" i="5"/>
  <c r="B418" i="5"/>
  <c r="B417" i="5"/>
  <c r="B416" i="5"/>
  <c r="B415" i="5"/>
  <c r="B414" i="5"/>
  <c r="B411" i="5"/>
  <c r="B410" i="5"/>
  <c r="B409" i="5"/>
  <c r="B408" i="5"/>
  <c r="B407" i="5"/>
  <c r="B406" i="5"/>
  <c r="B405" i="5"/>
  <c r="B404" i="5"/>
  <c r="B403" i="5"/>
  <c r="B402" i="5"/>
  <c r="B401" i="5"/>
  <c r="B400" i="5"/>
  <c r="B397" i="5"/>
  <c r="B396" i="5"/>
  <c r="B395" i="5"/>
  <c r="B394" i="5"/>
  <c r="B393" i="5"/>
  <c r="B392" i="5"/>
  <c r="B391" i="5"/>
  <c r="B390" i="5"/>
  <c r="B389" i="5"/>
  <c r="B388" i="5"/>
  <c r="B387" i="5"/>
  <c r="B386" i="5"/>
  <c r="B383" i="5"/>
  <c r="B382" i="5"/>
  <c r="B381" i="5"/>
  <c r="B380" i="5"/>
  <c r="B379" i="5"/>
  <c r="B378" i="5"/>
  <c r="B377" i="5"/>
  <c r="B376" i="5"/>
  <c r="B375" i="5"/>
  <c r="B374" i="5"/>
  <c r="B373" i="5"/>
  <c r="B372" i="5"/>
  <c r="B369" i="5"/>
  <c r="B368" i="5"/>
  <c r="B367" i="5"/>
  <c r="B366" i="5"/>
  <c r="B365" i="5"/>
  <c r="B364" i="5"/>
  <c r="B363" i="5"/>
  <c r="B362" i="5"/>
  <c r="B361" i="5"/>
  <c r="B360" i="5"/>
  <c r="B359" i="5"/>
  <c r="B358" i="5"/>
  <c r="B355" i="5"/>
  <c r="B354" i="5"/>
  <c r="B353" i="5"/>
  <c r="B352" i="5"/>
  <c r="B351" i="5"/>
  <c r="B350" i="5"/>
  <c r="B349" i="5"/>
  <c r="B348" i="5"/>
  <c r="B347" i="5"/>
  <c r="B346" i="5"/>
  <c r="B345" i="5"/>
  <c r="B344" i="5"/>
  <c r="B341" i="5"/>
  <c r="B340" i="5"/>
  <c r="B339" i="5"/>
  <c r="B338" i="5"/>
  <c r="B337" i="5"/>
  <c r="B336" i="5"/>
  <c r="B335" i="5"/>
  <c r="B334" i="5"/>
  <c r="B333" i="5"/>
  <c r="B332" i="5"/>
  <c r="B331" i="5"/>
  <c r="B330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3" i="5"/>
  <c r="B102" i="5"/>
  <c r="B101" i="5"/>
  <c r="B100" i="5"/>
  <c r="B99" i="5"/>
  <c r="B98" i="5"/>
  <c r="B97" i="5"/>
  <c r="B96" i="5"/>
  <c r="B95" i="5"/>
  <c r="B94" i="5"/>
  <c r="B93" i="5"/>
  <c r="B92" i="5"/>
  <c r="B89" i="5"/>
  <c r="B88" i="5"/>
  <c r="B87" i="5"/>
  <c r="B86" i="5"/>
  <c r="B85" i="5"/>
  <c r="B84" i="5"/>
  <c r="B83" i="5"/>
  <c r="B82" i="5"/>
  <c r="B81" i="5"/>
  <c r="B80" i="5"/>
  <c r="B79" i="5"/>
  <c r="B78" i="5"/>
  <c r="B75" i="5"/>
  <c r="B74" i="5"/>
  <c r="B73" i="5"/>
  <c r="B72" i="5"/>
  <c r="B71" i="5"/>
  <c r="B70" i="5"/>
  <c r="B69" i="5"/>
  <c r="B68" i="5"/>
  <c r="B67" i="5"/>
  <c r="B66" i="5"/>
  <c r="B65" i="5"/>
  <c r="B64" i="5"/>
  <c r="H6" i="4"/>
  <c r="B69" i="6" s="1"/>
  <c r="D6" i="1"/>
  <c r="K499" i="1"/>
  <c r="B31" i="4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H14" i="6" l="1"/>
  <c r="J14" i="6" s="1"/>
  <c r="A64" i="5"/>
  <c r="A32" i="6" s="1"/>
  <c r="L20" i="4"/>
  <c r="L15" i="4" s="1"/>
  <c r="C486" i="5"/>
  <c r="D69" i="5"/>
  <c r="G69" i="5" s="1"/>
  <c r="D67" i="5"/>
  <c r="G67" i="5" s="1"/>
  <c r="D75" i="5"/>
  <c r="G75" i="5" s="1"/>
  <c r="D65" i="5"/>
  <c r="G65" i="5" s="1"/>
  <c r="D73" i="5"/>
  <c r="G73" i="5" s="1"/>
  <c r="D71" i="5"/>
  <c r="G71" i="5" s="1"/>
  <c r="J12" i="4"/>
  <c r="I18" i="6"/>
  <c r="H10" i="6"/>
  <c r="L18" i="6" s="1"/>
  <c r="I15" i="4"/>
  <c r="J10" i="4"/>
  <c r="H64" i="5"/>
  <c r="H32" i="6" s="1"/>
  <c r="D66" i="5"/>
  <c r="G66" i="5" s="1"/>
  <c r="D68" i="5"/>
  <c r="G68" i="5" s="1"/>
  <c r="D70" i="5"/>
  <c r="G70" i="5" s="1"/>
  <c r="D72" i="5"/>
  <c r="G72" i="5" s="1"/>
  <c r="D74" i="5"/>
  <c r="G74" i="5" s="1"/>
  <c r="H22" i="4"/>
  <c r="H23" i="4" s="1"/>
  <c r="D64" i="5"/>
  <c r="H24" i="6"/>
  <c r="H25" i="6" s="1"/>
  <c r="A78" i="5"/>
  <c r="A33" i="6" s="1"/>
  <c r="D64" i="1"/>
  <c r="G64" i="1" s="1"/>
  <c r="D65" i="1"/>
  <c r="G65" i="1" s="1"/>
  <c r="D66" i="1"/>
  <c r="G66" i="1" s="1"/>
  <c r="D67" i="1"/>
  <c r="G67" i="1" s="1"/>
  <c r="D68" i="1"/>
  <c r="G68" i="1" s="1"/>
  <c r="D69" i="1"/>
  <c r="G69" i="1" s="1"/>
  <c r="D70" i="1"/>
  <c r="G70" i="1" s="1"/>
  <c r="D71" i="1"/>
  <c r="G71" i="1" s="1"/>
  <c r="D72" i="1"/>
  <c r="G72" i="1" s="1"/>
  <c r="D73" i="1"/>
  <c r="G73" i="1" s="1"/>
  <c r="D74" i="1"/>
  <c r="G74" i="1" s="1"/>
  <c r="D75" i="1"/>
  <c r="G75" i="1" s="1"/>
  <c r="B495" i="1"/>
  <c r="B494" i="1"/>
  <c r="B493" i="1"/>
  <c r="B492" i="1"/>
  <c r="B491" i="1"/>
  <c r="B490" i="1"/>
  <c r="B489" i="1"/>
  <c r="B488" i="1"/>
  <c r="B487" i="1"/>
  <c r="B486" i="1"/>
  <c r="B485" i="1"/>
  <c r="B484" i="1"/>
  <c r="J15" i="6" l="1"/>
  <c r="J64" i="5"/>
  <c r="C487" i="5"/>
  <c r="B486" i="5"/>
  <c r="G64" i="5"/>
  <c r="D78" i="5"/>
  <c r="D79" i="5" s="1"/>
  <c r="I24" i="6"/>
  <c r="I22" i="4"/>
  <c r="F64" i="5" s="1"/>
  <c r="A92" i="5"/>
  <c r="A34" i="6" s="1"/>
  <c r="D78" i="1"/>
  <c r="G78" i="1" s="1"/>
  <c r="A64" i="1"/>
  <c r="E67" i="5" l="1"/>
  <c r="F80" i="5"/>
  <c r="F85" i="5"/>
  <c r="B487" i="5"/>
  <c r="C488" i="5"/>
  <c r="F82" i="5"/>
  <c r="E69" i="5"/>
  <c r="F67" i="5"/>
  <c r="E74" i="5"/>
  <c r="F66" i="5"/>
  <c r="F79" i="5"/>
  <c r="F70" i="5"/>
  <c r="E71" i="5"/>
  <c r="E75" i="5"/>
  <c r="F72" i="5"/>
  <c r="F74" i="5"/>
  <c r="G78" i="5"/>
  <c r="E78" i="5" s="1"/>
  <c r="F88" i="5"/>
  <c r="F87" i="5"/>
  <c r="F71" i="5"/>
  <c r="E68" i="5"/>
  <c r="E65" i="5"/>
  <c r="F74" i="1"/>
  <c r="F84" i="5"/>
  <c r="F83" i="5"/>
  <c r="E66" i="5"/>
  <c r="F65" i="5"/>
  <c r="E70" i="5"/>
  <c r="E72" i="5"/>
  <c r="F78" i="5"/>
  <c r="F86" i="5"/>
  <c r="F81" i="5"/>
  <c r="F89" i="5"/>
  <c r="F75" i="5"/>
  <c r="F73" i="5"/>
  <c r="F69" i="5"/>
  <c r="F68" i="5"/>
  <c r="E64" i="5"/>
  <c r="L64" i="5" s="1"/>
  <c r="E73" i="5"/>
  <c r="F103" i="5"/>
  <c r="F101" i="5"/>
  <c r="F99" i="5"/>
  <c r="F97" i="5"/>
  <c r="F95" i="5"/>
  <c r="F93" i="5"/>
  <c r="A106" i="5"/>
  <c r="A35" i="6" s="1"/>
  <c r="F102" i="5"/>
  <c r="F100" i="5"/>
  <c r="F98" i="5"/>
  <c r="F96" i="5"/>
  <c r="F94" i="5"/>
  <c r="F92" i="5"/>
  <c r="G79" i="5"/>
  <c r="E79" i="5" s="1"/>
  <c r="D80" i="5"/>
  <c r="F67" i="1"/>
  <c r="F73" i="1"/>
  <c r="F72" i="1"/>
  <c r="F75" i="1"/>
  <c r="F66" i="1"/>
  <c r="F68" i="1"/>
  <c r="F71" i="1"/>
  <c r="F65" i="1"/>
  <c r="F70" i="1"/>
  <c r="F64" i="1"/>
  <c r="F69" i="1"/>
  <c r="A29" i="4"/>
  <c r="D79" i="1"/>
  <c r="G79" i="1" s="1"/>
  <c r="A78" i="1"/>
  <c r="B82" i="1"/>
  <c r="B83" i="1"/>
  <c r="B84" i="1"/>
  <c r="B85" i="1"/>
  <c r="B86" i="1"/>
  <c r="B87" i="1"/>
  <c r="B88" i="1"/>
  <c r="B89" i="1"/>
  <c r="B92" i="1"/>
  <c r="B93" i="1"/>
  <c r="B94" i="1"/>
  <c r="B95" i="1"/>
  <c r="B96" i="1"/>
  <c r="B97" i="1"/>
  <c r="B98" i="1"/>
  <c r="B99" i="1"/>
  <c r="B100" i="1"/>
  <c r="B101" i="1"/>
  <c r="B102" i="1"/>
  <c r="B103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65" i="1"/>
  <c r="B66" i="1"/>
  <c r="B67" i="1"/>
  <c r="B68" i="1"/>
  <c r="B69" i="1"/>
  <c r="B70" i="1"/>
  <c r="B71" i="1"/>
  <c r="B72" i="1"/>
  <c r="B73" i="1"/>
  <c r="B74" i="1"/>
  <c r="B75" i="1"/>
  <c r="B78" i="1"/>
  <c r="B79" i="1"/>
  <c r="B80" i="1"/>
  <c r="B81" i="1"/>
  <c r="B64" i="1"/>
  <c r="B488" i="5" l="1"/>
  <c r="C489" i="5"/>
  <c r="N64" i="5"/>
  <c r="P64" i="5"/>
  <c r="H65" i="5" s="1"/>
  <c r="J65" i="5" s="1"/>
  <c r="L65" i="5" s="1"/>
  <c r="G80" i="5"/>
  <c r="E80" i="5" s="1"/>
  <c r="D81" i="5"/>
  <c r="F117" i="5"/>
  <c r="F115" i="5"/>
  <c r="F113" i="5"/>
  <c r="F111" i="5"/>
  <c r="F109" i="5"/>
  <c r="F107" i="5"/>
  <c r="A120" i="5"/>
  <c r="A36" i="6" s="1"/>
  <c r="F116" i="5"/>
  <c r="F114" i="5"/>
  <c r="F112" i="5"/>
  <c r="F110" i="5"/>
  <c r="F108" i="5"/>
  <c r="F106" i="5"/>
  <c r="E65" i="1"/>
  <c r="E68" i="1"/>
  <c r="E64" i="1"/>
  <c r="E70" i="1"/>
  <c r="E67" i="1"/>
  <c r="E66" i="1"/>
  <c r="E75" i="1"/>
  <c r="E74" i="1"/>
  <c r="E73" i="1"/>
  <c r="E69" i="1"/>
  <c r="A30" i="4"/>
  <c r="E71" i="1"/>
  <c r="E72" i="1"/>
  <c r="F82" i="1"/>
  <c r="F85" i="1"/>
  <c r="F86" i="1"/>
  <c r="F80" i="1"/>
  <c r="F87" i="1"/>
  <c r="F88" i="1"/>
  <c r="F78" i="1"/>
  <c r="E78" i="1" s="1"/>
  <c r="F83" i="1"/>
  <c r="F81" i="1"/>
  <c r="F79" i="1"/>
  <c r="E79" i="1" s="1"/>
  <c r="F89" i="1"/>
  <c r="F84" i="1"/>
  <c r="D80" i="1"/>
  <c r="G80" i="1" s="1"/>
  <c r="A92" i="1"/>
  <c r="A31" i="4" s="1"/>
  <c r="H64" i="1"/>
  <c r="H29" i="4" s="1"/>
  <c r="C490" i="5" l="1"/>
  <c r="B489" i="5"/>
  <c r="P65" i="5"/>
  <c r="H66" i="5" s="1"/>
  <c r="J66" i="5" s="1"/>
  <c r="N65" i="5"/>
  <c r="A134" i="5"/>
  <c r="A37" i="6" s="1"/>
  <c r="F130" i="5"/>
  <c r="F128" i="5"/>
  <c r="F126" i="5"/>
  <c r="F131" i="5"/>
  <c r="F129" i="5"/>
  <c r="F127" i="5"/>
  <c r="F125" i="5"/>
  <c r="F123" i="5"/>
  <c r="F121" i="5"/>
  <c r="F124" i="5"/>
  <c r="F122" i="5"/>
  <c r="F120" i="5"/>
  <c r="G81" i="5"/>
  <c r="E81" i="5" s="1"/>
  <c r="D82" i="5"/>
  <c r="F96" i="1"/>
  <c r="F100" i="1"/>
  <c r="F97" i="1"/>
  <c r="F92" i="1"/>
  <c r="F102" i="1"/>
  <c r="F103" i="1"/>
  <c r="F93" i="1"/>
  <c r="F101" i="1"/>
  <c r="F98" i="1"/>
  <c r="F94" i="1"/>
  <c r="F99" i="1"/>
  <c r="F95" i="1"/>
  <c r="D81" i="1"/>
  <c r="G81" i="1" s="1"/>
  <c r="A106" i="1"/>
  <c r="A32" i="4" s="1"/>
  <c r="J64" i="1"/>
  <c r="L64" i="1" s="1"/>
  <c r="C491" i="5" l="1"/>
  <c r="B490" i="5"/>
  <c r="L66" i="5"/>
  <c r="P66" i="5" s="1"/>
  <c r="H67" i="5" s="1"/>
  <c r="A148" i="5"/>
  <c r="A38" i="6" s="1"/>
  <c r="F144" i="5"/>
  <c r="F142" i="5"/>
  <c r="F140" i="5"/>
  <c r="F138" i="5"/>
  <c r="F136" i="5"/>
  <c r="F134" i="5"/>
  <c r="F145" i="5"/>
  <c r="F143" i="5"/>
  <c r="F141" i="5"/>
  <c r="F139" i="5"/>
  <c r="F137" i="5"/>
  <c r="F135" i="5"/>
  <c r="G82" i="5"/>
  <c r="E82" i="5" s="1"/>
  <c r="D83" i="5"/>
  <c r="F109" i="1"/>
  <c r="F113" i="1"/>
  <c r="F115" i="1"/>
  <c r="F111" i="1"/>
  <c r="F112" i="1"/>
  <c r="F108" i="1"/>
  <c r="F117" i="1"/>
  <c r="F116" i="1"/>
  <c r="F106" i="1"/>
  <c r="F107" i="1"/>
  <c r="F110" i="1"/>
  <c r="F114" i="1"/>
  <c r="D82" i="1"/>
  <c r="G82" i="1" s="1"/>
  <c r="P64" i="1"/>
  <c r="H65" i="1" s="1"/>
  <c r="N64" i="1"/>
  <c r="A120" i="1"/>
  <c r="A33" i="4" s="1"/>
  <c r="C492" i="5" l="1"/>
  <c r="B491" i="5"/>
  <c r="N66" i="5"/>
  <c r="J67" i="5"/>
  <c r="G83" i="5"/>
  <c r="E83" i="5" s="1"/>
  <c r="D84" i="5"/>
  <c r="A162" i="5"/>
  <c r="A39" i="6" s="1"/>
  <c r="F158" i="5"/>
  <c r="F156" i="5"/>
  <c r="F154" i="5"/>
  <c r="F152" i="5"/>
  <c r="F150" i="5"/>
  <c r="F148" i="5"/>
  <c r="F159" i="5"/>
  <c r="F157" i="5"/>
  <c r="F155" i="5"/>
  <c r="F153" i="5"/>
  <c r="F151" i="5"/>
  <c r="F149" i="5"/>
  <c r="F122" i="1"/>
  <c r="F127" i="1"/>
  <c r="F124" i="1"/>
  <c r="F120" i="1"/>
  <c r="F121" i="1"/>
  <c r="F129" i="1"/>
  <c r="F128" i="1"/>
  <c r="F130" i="1"/>
  <c r="F131" i="1"/>
  <c r="F123" i="1"/>
  <c r="F125" i="1"/>
  <c r="F126" i="1"/>
  <c r="J65" i="1"/>
  <c r="L65" i="1" s="1"/>
  <c r="P65" i="1" s="1"/>
  <c r="H66" i="1" s="1"/>
  <c r="D83" i="1"/>
  <c r="G83" i="1" s="1"/>
  <c r="A134" i="1"/>
  <c r="A34" i="4" s="1"/>
  <c r="B492" i="5" l="1"/>
  <c r="C493" i="5"/>
  <c r="L67" i="5"/>
  <c r="N67" i="5" s="1"/>
  <c r="A176" i="5"/>
  <c r="A40" i="6" s="1"/>
  <c r="F172" i="5"/>
  <c r="F170" i="5"/>
  <c r="F168" i="5"/>
  <c r="F166" i="5"/>
  <c r="F164" i="5"/>
  <c r="F162" i="5"/>
  <c r="F173" i="5"/>
  <c r="F171" i="5"/>
  <c r="F169" i="5"/>
  <c r="F167" i="5"/>
  <c r="F165" i="5"/>
  <c r="F163" i="5"/>
  <c r="G84" i="5"/>
  <c r="E84" i="5" s="1"/>
  <c r="D85" i="5"/>
  <c r="F144" i="1"/>
  <c r="F134" i="1"/>
  <c r="F141" i="1"/>
  <c r="F138" i="1"/>
  <c r="F140" i="1"/>
  <c r="F139" i="1"/>
  <c r="F145" i="1"/>
  <c r="F135" i="1"/>
  <c r="F137" i="1"/>
  <c r="F136" i="1"/>
  <c r="F143" i="1"/>
  <c r="F142" i="1"/>
  <c r="D84" i="1"/>
  <c r="G84" i="1" s="1"/>
  <c r="J66" i="1"/>
  <c r="L66" i="1" s="1"/>
  <c r="N65" i="1"/>
  <c r="A148" i="1"/>
  <c r="A35" i="4" s="1"/>
  <c r="C494" i="5" l="1"/>
  <c r="B493" i="5"/>
  <c r="P67" i="5"/>
  <c r="H68" i="5" s="1"/>
  <c r="G85" i="5"/>
  <c r="E85" i="5" s="1"/>
  <c r="D86" i="5"/>
  <c r="A190" i="5"/>
  <c r="A41" i="6" s="1"/>
  <c r="F186" i="5"/>
  <c r="F184" i="5"/>
  <c r="F182" i="5"/>
  <c r="F180" i="5"/>
  <c r="F178" i="5"/>
  <c r="F176" i="5"/>
  <c r="F187" i="5"/>
  <c r="F185" i="5"/>
  <c r="F183" i="5"/>
  <c r="F181" i="5"/>
  <c r="F179" i="5"/>
  <c r="F177" i="5"/>
  <c r="F148" i="1"/>
  <c r="F157" i="1"/>
  <c r="F151" i="1"/>
  <c r="F156" i="1"/>
  <c r="F155" i="1"/>
  <c r="F149" i="1"/>
  <c r="F158" i="1"/>
  <c r="F152" i="1"/>
  <c r="F154" i="1"/>
  <c r="F153" i="1"/>
  <c r="F159" i="1"/>
  <c r="F150" i="1"/>
  <c r="P66" i="1"/>
  <c r="H67" i="1" s="1"/>
  <c r="D85" i="1"/>
  <c r="G85" i="1" s="1"/>
  <c r="N66" i="1"/>
  <c r="A162" i="1"/>
  <c r="A36" i="4" s="1"/>
  <c r="C495" i="5" l="1"/>
  <c r="B495" i="5" s="1"/>
  <c r="B494" i="5"/>
  <c r="J68" i="5"/>
  <c r="G86" i="5"/>
  <c r="E86" i="5" s="1"/>
  <c r="D87" i="5"/>
  <c r="A204" i="5"/>
  <c r="A42" i="6" s="1"/>
  <c r="F200" i="5"/>
  <c r="F198" i="5"/>
  <c r="F196" i="5"/>
  <c r="F194" i="5"/>
  <c r="F192" i="5"/>
  <c r="F190" i="5"/>
  <c r="F201" i="5"/>
  <c r="F199" i="5"/>
  <c r="F197" i="5"/>
  <c r="F195" i="5"/>
  <c r="F193" i="5"/>
  <c r="F191" i="5"/>
  <c r="F170" i="1"/>
  <c r="F168" i="1"/>
  <c r="F162" i="1"/>
  <c r="F172" i="1"/>
  <c r="F167" i="1"/>
  <c r="F169" i="1"/>
  <c r="F166" i="1"/>
  <c r="F163" i="1"/>
  <c r="F171" i="1"/>
  <c r="F164" i="1"/>
  <c r="F173" i="1"/>
  <c r="F165" i="1"/>
  <c r="J67" i="1"/>
  <c r="D86" i="1"/>
  <c r="G86" i="1" s="1"/>
  <c r="A176" i="1"/>
  <c r="A37" i="4" s="1"/>
  <c r="L68" i="5" l="1"/>
  <c r="F215" i="5"/>
  <c r="F213" i="5"/>
  <c r="F211" i="5"/>
  <c r="F209" i="5"/>
  <c r="A218" i="5"/>
  <c r="A43" i="6" s="1"/>
  <c r="F214" i="5"/>
  <c r="F212" i="5"/>
  <c r="F210" i="5"/>
  <c r="F208" i="5"/>
  <c r="F206" i="5"/>
  <c r="F204" i="5"/>
  <c r="F207" i="5"/>
  <c r="F205" i="5"/>
  <c r="G87" i="5"/>
  <c r="E87" i="5" s="1"/>
  <c r="D88" i="5"/>
  <c r="F183" i="1"/>
  <c r="F181" i="1"/>
  <c r="F178" i="1"/>
  <c r="F187" i="1"/>
  <c r="F185" i="1"/>
  <c r="F186" i="1"/>
  <c r="F176" i="1"/>
  <c r="F177" i="1"/>
  <c r="F182" i="1"/>
  <c r="F179" i="1"/>
  <c r="F184" i="1"/>
  <c r="F180" i="1"/>
  <c r="L67" i="1"/>
  <c r="P67" i="1" s="1"/>
  <c r="H68" i="1" s="1"/>
  <c r="J68" i="1" s="1"/>
  <c r="D87" i="1"/>
  <c r="G87" i="1" s="1"/>
  <c r="A190" i="1"/>
  <c r="A38" i="4" s="1"/>
  <c r="P68" i="5" l="1"/>
  <c r="H69" i="5" s="1"/>
  <c r="N68" i="5"/>
  <c r="G88" i="5"/>
  <c r="E88" i="5" s="1"/>
  <c r="D89" i="5"/>
  <c r="F229" i="5"/>
  <c r="F227" i="5"/>
  <c r="F225" i="5"/>
  <c r="F223" i="5"/>
  <c r="F221" i="5"/>
  <c r="F219" i="5"/>
  <c r="A232" i="5"/>
  <c r="A44" i="6" s="1"/>
  <c r="F228" i="5"/>
  <c r="F226" i="5"/>
  <c r="F224" i="5"/>
  <c r="F222" i="5"/>
  <c r="F220" i="5"/>
  <c r="F218" i="5"/>
  <c r="F192" i="1"/>
  <c r="F196" i="1"/>
  <c r="F194" i="1"/>
  <c r="F200" i="1"/>
  <c r="F198" i="1"/>
  <c r="F197" i="1"/>
  <c r="F193" i="1"/>
  <c r="F190" i="1"/>
  <c r="F199" i="1"/>
  <c r="F195" i="1"/>
  <c r="F201" i="1"/>
  <c r="F191" i="1"/>
  <c r="L68" i="1"/>
  <c r="P68" i="1" s="1"/>
  <c r="H69" i="1" s="1"/>
  <c r="N67" i="1"/>
  <c r="D88" i="1"/>
  <c r="G88" i="1" s="1"/>
  <c r="A204" i="1"/>
  <c r="A39" i="4" s="1"/>
  <c r="J69" i="5" l="1"/>
  <c r="F243" i="5"/>
  <c r="F241" i="5"/>
  <c r="F239" i="5"/>
  <c r="F237" i="5"/>
  <c r="F235" i="5"/>
  <c r="F233" i="5"/>
  <c r="A246" i="5"/>
  <c r="A45" i="6" s="1"/>
  <c r="F242" i="5"/>
  <c r="F240" i="5"/>
  <c r="F238" i="5"/>
  <c r="F236" i="5"/>
  <c r="F234" i="5"/>
  <c r="F232" i="5"/>
  <c r="G89" i="5"/>
  <c r="E89" i="5" s="1"/>
  <c r="D92" i="5"/>
  <c r="F204" i="1"/>
  <c r="F206" i="1"/>
  <c r="F209" i="1"/>
  <c r="F213" i="1"/>
  <c r="F210" i="1"/>
  <c r="F214" i="1"/>
  <c r="F212" i="1"/>
  <c r="F215" i="1"/>
  <c r="F205" i="1"/>
  <c r="F208" i="1"/>
  <c r="F211" i="1"/>
  <c r="F207" i="1"/>
  <c r="J69" i="1"/>
  <c r="L69" i="1" s="1"/>
  <c r="P69" i="1" s="1"/>
  <c r="H70" i="1" s="1"/>
  <c r="J70" i="1" s="1"/>
  <c r="N68" i="1"/>
  <c r="D89" i="1"/>
  <c r="G89" i="1" s="1"/>
  <c r="A218" i="1"/>
  <c r="A40" i="4" s="1"/>
  <c r="L69" i="5" l="1"/>
  <c r="F257" i="5"/>
  <c r="F255" i="5"/>
  <c r="F253" i="5"/>
  <c r="F251" i="5"/>
  <c r="F249" i="5"/>
  <c r="F247" i="5"/>
  <c r="A260" i="5"/>
  <c r="A46" i="6" s="1"/>
  <c r="F256" i="5"/>
  <c r="F254" i="5"/>
  <c r="F252" i="5"/>
  <c r="F250" i="5"/>
  <c r="F248" i="5"/>
  <c r="F246" i="5"/>
  <c r="G92" i="5"/>
  <c r="E92" i="5" s="1"/>
  <c r="D93" i="5"/>
  <c r="F229" i="1"/>
  <c r="F228" i="1"/>
  <c r="F219" i="1"/>
  <c r="F218" i="1"/>
  <c r="F221" i="1"/>
  <c r="F223" i="1"/>
  <c r="F222" i="1"/>
  <c r="F226" i="1"/>
  <c r="F227" i="1"/>
  <c r="F224" i="1"/>
  <c r="F225" i="1"/>
  <c r="F220" i="1"/>
  <c r="L70" i="1"/>
  <c r="P70" i="1" s="1"/>
  <c r="H71" i="1" s="1"/>
  <c r="J71" i="1" s="1"/>
  <c r="L71" i="1" s="1"/>
  <c r="N69" i="1"/>
  <c r="D92" i="1"/>
  <c r="A232" i="1"/>
  <c r="A41" i="4" s="1"/>
  <c r="P69" i="5" l="1"/>
  <c r="H70" i="5" s="1"/>
  <c r="N69" i="5"/>
  <c r="F271" i="5"/>
  <c r="F269" i="5"/>
  <c r="F267" i="5"/>
  <c r="F265" i="5"/>
  <c r="F263" i="5"/>
  <c r="F261" i="5"/>
  <c r="A274" i="5"/>
  <c r="A47" i="6" s="1"/>
  <c r="F270" i="5"/>
  <c r="F268" i="5"/>
  <c r="F266" i="5"/>
  <c r="F264" i="5"/>
  <c r="F262" i="5"/>
  <c r="F260" i="5"/>
  <c r="G93" i="5"/>
  <c r="E93" i="5" s="1"/>
  <c r="D94" i="5"/>
  <c r="G92" i="1"/>
  <c r="E92" i="1" s="1"/>
  <c r="F241" i="1"/>
  <c r="F243" i="1"/>
  <c r="F238" i="1"/>
  <c r="F233" i="1"/>
  <c r="F237" i="1"/>
  <c r="F240" i="1"/>
  <c r="F239" i="1"/>
  <c r="F236" i="1"/>
  <c r="F242" i="1"/>
  <c r="F232" i="1"/>
  <c r="F235" i="1"/>
  <c r="F234" i="1"/>
  <c r="N70" i="1"/>
  <c r="P71" i="1"/>
  <c r="H72" i="1" s="1"/>
  <c r="J72" i="1" s="1"/>
  <c r="L72" i="1" s="1"/>
  <c r="N71" i="1"/>
  <c r="D93" i="1"/>
  <c r="A246" i="1"/>
  <c r="A42" i="4" s="1"/>
  <c r="J70" i="5" l="1"/>
  <c r="G94" i="5"/>
  <c r="E94" i="5" s="1"/>
  <c r="D95" i="5"/>
  <c r="F285" i="5"/>
  <c r="F283" i="5"/>
  <c r="F281" i="5"/>
  <c r="F279" i="5"/>
  <c r="F277" i="5"/>
  <c r="F275" i="5"/>
  <c r="A288" i="5"/>
  <c r="A48" i="6" s="1"/>
  <c r="F284" i="5"/>
  <c r="F282" i="5"/>
  <c r="F280" i="5"/>
  <c r="F278" i="5"/>
  <c r="F276" i="5"/>
  <c r="F274" i="5"/>
  <c r="G93" i="1"/>
  <c r="E93" i="1" s="1"/>
  <c r="F251" i="1"/>
  <c r="F252" i="1"/>
  <c r="F249" i="1"/>
  <c r="F255" i="1"/>
  <c r="F257" i="1"/>
  <c r="F254" i="1"/>
  <c r="F253" i="1"/>
  <c r="F246" i="1"/>
  <c r="F248" i="1"/>
  <c r="F250" i="1"/>
  <c r="F256" i="1"/>
  <c r="F247" i="1"/>
  <c r="N72" i="1"/>
  <c r="P72" i="1"/>
  <c r="H73" i="1" s="1"/>
  <c r="J73" i="1" s="1"/>
  <c r="L73" i="1" s="1"/>
  <c r="D94" i="1"/>
  <c r="A260" i="1"/>
  <c r="A43" i="4" s="1"/>
  <c r="L70" i="5" l="1"/>
  <c r="F299" i="5"/>
  <c r="F297" i="5"/>
  <c r="F295" i="5"/>
  <c r="F293" i="5"/>
  <c r="F291" i="5"/>
  <c r="F289" i="5"/>
  <c r="A302" i="5"/>
  <c r="A49" i="6" s="1"/>
  <c r="F298" i="5"/>
  <c r="F296" i="5"/>
  <c r="F294" i="5"/>
  <c r="F292" i="5"/>
  <c r="F290" i="5"/>
  <c r="F288" i="5"/>
  <c r="G95" i="5"/>
  <c r="E95" i="5" s="1"/>
  <c r="D96" i="5"/>
  <c r="G94" i="1"/>
  <c r="E94" i="1" s="1"/>
  <c r="F269" i="1"/>
  <c r="F261" i="1"/>
  <c r="F264" i="1"/>
  <c r="F265" i="1"/>
  <c r="F268" i="1"/>
  <c r="F270" i="1"/>
  <c r="F262" i="1"/>
  <c r="F267" i="1"/>
  <c r="F271" i="1"/>
  <c r="F263" i="1"/>
  <c r="F266" i="1"/>
  <c r="F260" i="1"/>
  <c r="N73" i="1"/>
  <c r="D95" i="1"/>
  <c r="A274" i="1"/>
  <c r="A44" i="4" s="1"/>
  <c r="P70" i="5" l="1"/>
  <c r="H71" i="5" s="1"/>
  <c r="N70" i="5"/>
  <c r="G96" i="5"/>
  <c r="E96" i="5" s="1"/>
  <c r="D97" i="5"/>
  <c r="F313" i="5"/>
  <c r="F311" i="5"/>
  <c r="F309" i="5"/>
  <c r="F307" i="5"/>
  <c r="F305" i="5"/>
  <c r="F303" i="5"/>
  <c r="A316" i="5"/>
  <c r="A50" i="6" s="1"/>
  <c r="F312" i="5"/>
  <c r="F310" i="5"/>
  <c r="F308" i="5"/>
  <c r="F306" i="5"/>
  <c r="F304" i="5"/>
  <c r="F302" i="5"/>
  <c r="G95" i="1"/>
  <c r="E95" i="1" s="1"/>
  <c r="F281" i="1"/>
  <c r="F275" i="1"/>
  <c r="F274" i="1"/>
  <c r="F278" i="1"/>
  <c r="F285" i="1"/>
  <c r="F279" i="1"/>
  <c r="F282" i="1"/>
  <c r="F283" i="1"/>
  <c r="F277" i="1"/>
  <c r="F276" i="1"/>
  <c r="F280" i="1"/>
  <c r="F284" i="1"/>
  <c r="P73" i="1"/>
  <c r="H74" i="1" s="1"/>
  <c r="J74" i="1" s="1"/>
  <c r="L74" i="1" s="1"/>
  <c r="D96" i="1"/>
  <c r="A288" i="1"/>
  <c r="A45" i="4" s="1"/>
  <c r="J71" i="5" l="1"/>
  <c r="G97" i="5"/>
  <c r="D98" i="5"/>
  <c r="E97" i="5"/>
  <c r="F327" i="5"/>
  <c r="F325" i="5"/>
  <c r="F323" i="5"/>
  <c r="F321" i="5"/>
  <c r="F319" i="5"/>
  <c r="F317" i="5"/>
  <c r="F326" i="5"/>
  <c r="F324" i="5"/>
  <c r="F322" i="5"/>
  <c r="F320" i="5"/>
  <c r="F318" i="5"/>
  <c r="F316" i="5"/>
  <c r="A330" i="5"/>
  <c r="A51" i="6" s="1"/>
  <c r="G96" i="1"/>
  <c r="E96" i="1" s="1"/>
  <c r="F288" i="1"/>
  <c r="F292" i="1"/>
  <c r="F290" i="1"/>
  <c r="F297" i="1"/>
  <c r="F294" i="1"/>
  <c r="F296" i="1"/>
  <c r="F291" i="1"/>
  <c r="F289" i="1"/>
  <c r="F293" i="1"/>
  <c r="F299" i="1"/>
  <c r="F298" i="1"/>
  <c r="F295" i="1"/>
  <c r="P74" i="1"/>
  <c r="H75" i="1" s="1"/>
  <c r="J75" i="1" s="1"/>
  <c r="L75" i="1" s="1"/>
  <c r="N74" i="1"/>
  <c r="D97" i="1"/>
  <c r="A302" i="1"/>
  <c r="A46" i="4" s="1"/>
  <c r="L71" i="5" l="1"/>
  <c r="N71" i="5" s="1"/>
  <c r="F340" i="5"/>
  <c r="F338" i="5"/>
  <c r="F336" i="5"/>
  <c r="F334" i="5"/>
  <c r="F332" i="5"/>
  <c r="F330" i="5"/>
  <c r="F341" i="5"/>
  <c r="F339" i="5"/>
  <c r="F337" i="5"/>
  <c r="F335" i="5"/>
  <c r="F333" i="5"/>
  <c r="F331" i="5"/>
  <c r="A344" i="5"/>
  <c r="A52" i="6" s="1"/>
  <c r="G98" i="5"/>
  <c r="E98" i="5" s="1"/>
  <c r="D99" i="5"/>
  <c r="G97" i="1"/>
  <c r="E97" i="1" s="1"/>
  <c r="F302" i="1"/>
  <c r="F304" i="1"/>
  <c r="F305" i="1"/>
  <c r="F303" i="1"/>
  <c r="F308" i="1"/>
  <c r="F312" i="1"/>
  <c r="F306" i="1"/>
  <c r="F309" i="1"/>
  <c r="F307" i="1"/>
  <c r="F311" i="1"/>
  <c r="F310" i="1"/>
  <c r="F313" i="1"/>
  <c r="J76" i="1"/>
  <c r="N75" i="1"/>
  <c r="D98" i="1"/>
  <c r="A316" i="1"/>
  <c r="A47" i="4" s="1"/>
  <c r="P71" i="5" l="1"/>
  <c r="H72" i="5" s="1"/>
  <c r="G99" i="5"/>
  <c r="E99" i="5" s="1"/>
  <c r="D100" i="5"/>
  <c r="F355" i="5"/>
  <c r="F353" i="5"/>
  <c r="F351" i="5"/>
  <c r="F349" i="5"/>
  <c r="F347" i="5"/>
  <c r="F345" i="5"/>
  <c r="F354" i="5"/>
  <c r="F352" i="5"/>
  <c r="F350" i="5"/>
  <c r="F348" i="5"/>
  <c r="F346" i="5"/>
  <c r="F344" i="5"/>
  <c r="A358" i="5"/>
  <c r="A53" i="6" s="1"/>
  <c r="G98" i="1"/>
  <c r="E98" i="1" s="1"/>
  <c r="I29" i="4"/>
  <c r="F327" i="1"/>
  <c r="F326" i="1"/>
  <c r="F324" i="1"/>
  <c r="F317" i="1"/>
  <c r="F316" i="1"/>
  <c r="F321" i="1"/>
  <c r="F319" i="1"/>
  <c r="F320" i="1"/>
  <c r="F323" i="1"/>
  <c r="F322" i="1"/>
  <c r="F318" i="1"/>
  <c r="F325" i="1"/>
  <c r="P75" i="1"/>
  <c r="L76" i="1"/>
  <c r="D99" i="1"/>
  <c r="A330" i="1"/>
  <c r="A48" i="4" s="1"/>
  <c r="L29" i="4" l="1"/>
  <c r="J72" i="5"/>
  <c r="F368" i="5"/>
  <c r="F366" i="5"/>
  <c r="F364" i="5"/>
  <c r="F362" i="5"/>
  <c r="F360" i="5"/>
  <c r="F358" i="5"/>
  <c r="F369" i="5"/>
  <c r="F367" i="5"/>
  <c r="F365" i="5"/>
  <c r="F363" i="5"/>
  <c r="F361" i="5"/>
  <c r="F359" i="5"/>
  <c r="A372" i="5"/>
  <c r="A54" i="6" s="1"/>
  <c r="G100" i="5"/>
  <c r="E100" i="5" s="1"/>
  <c r="D101" i="5"/>
  <c r="J29" i="4"/>
  <c r="K29" i="4" s="1"/>
  <c r="G99" i="1"/>
  <c r="E99" i="1" s="1"/>
  <c r="N76" i="1"/>
  <c r="F334" i="1"/>
  <c r="F340" i="1"/>
  <c r="F338" i="1"/>
  <c r="F331" i="1"/>
  <c r="F335" i="1"/>
  <c r="F332" i="1"/>
  <c r="F339" i="1"/>
  <c r="F336" i="1"/>
  <c r="F337" i="1"/>
  <c r="F341" i="1"/>
  <c r="F333" i="1"/>
  <c r="F330" i="1"/>
  <c r="H78" i="1"/>
  <c r="D100" i="1"/>
  <c r="A344" i="1"/>
  <c r="A49" i="4" s="1"/>
  <c r="H30" i="4" l="1"/>
  <c r="L72" i="5"/>
  <c r="P72" i="5" s="1"/>
  <c r="H73" i="5" s="1"/>
  <c r="G101" i="5"/>
  <c r="E101" i="5" s="1"/>
  <c r="D102" i="5"/>
  <c r="F383" i="5"/>
  <c r="F381" i="5"/>
  <c r="F379" i="5"/>
  <c r="A386" i="5"/>
  <c r="A55" i="6" s="1"/>
  <c r="F382" i="5"/>
  <c r="F380" i="5"/>
  <c r="F378" i="5"/>
  <c r="F377" i="5"/>
  <c r="F375" i="5"/>
  <c r="F373" i="5"/>
  <c r="F376" i="5"/>
  <c r="F374" i="5"/>
  <c r="F372" i="5"/>
  <c r="G100" i="1"/>
  <c r="E100" i="1" s="1"/>
  <c r="F350" i="1"/>
  <c r="F351" i="1"/>
  <c r="F355" i="1"/>
  <c r="F348" i="1"/>
  <c r="F354" i="1"/>
  <c r="F349" i="1"/>
  <c r="F352" i="1"/>
  <c r="F345" i="1"/>
  <c r="F344" i="1"/>
  <c r="F346" i="1"/>
  <c r="F347" i="1"/>
  <c r="F353" i="1"/>
  <c r="J78" i="1"/>
  <c r="L78" i="1" s="1"/>
  <c r="D101" i="1"/>
  <c r="A358" i="1"/>
  <c r="A50" i="4" s="1"/>
  <c r="N72" i="5" l="1"/>
  <c r="J73" i="5"/>
  <c r="G102" i="5"/>
  <c r="E102" i="5" s="1"/>
  <c r="D103" i="5"/>
  <c r="F397" i="5"/>
  <c r="F395" i="5"/>
  <c r="F393" i="5"/>
  <c r="F391" i="5"/>
  <c r="F389" i="5"/>
  <c r="F387" i="5"/>
  <c r="A400" i="5"/>
  <c r="A56" i="6" s="1"/>
  <c r="F396" i="5"/>
  <c r="F394" i="5"/>
  <c r="F392" i="5"/>
  <c r="F390" i="5"/>
  <c r="F388" i="5"/>
  <c r="F386" i="5"/>
  <c r="G101" i="1"/>
  <c r="E101" i="1" s="1"/>
  <c r="F358" i="1"/>
  <c r="F363" i="1"/>
  <c r="F361" i="1"/>
  <c r="F367" i="1"/>
  <c r="F360" i="1"/>
  <c r="F362" i="1"/>
  <c r="F368" i="1"/>
  <c r="F365" i="1"/>
  <c r="F369" i="1"/>
  <c r="F359" i="1"/>
  <c r="F364" i="1"/>
  <c r="F366" i="1"/>
  <c r="P78" i="1"/>
  <c r="H79" i="1" s="1"/>
  <c r="D102" i="1"/>
  <c r="A372" i="1"/>
  <c r="A51" i="4" s="1"/>
  <c r="L73" i="5" l="1"/>
  <c r="P73" i="5" s="1"/>
  <c r="H74" i="5" s="1"/>
  <c r="F411" i="5"/>
  <c r="F409" i="5"/>
  <c r="F407" i="5"/>
  <c r="F405" i="5"/>
  <c r="F403" i="5"/>
  <c r="F401" i="5"/>
  <c r="A414" i="5"/>
  <c r="A57" i="6" s="1"/>
  <c r="F410" i="5"/>
  <c r="F408" i="5"/>
  <c r="F406" i="5"/>
  <c r="F404" i="5"/>
  <c r="F402" i="5"/>
  <c r="F400" i="5"/>
  <c r="G103" i="5"/>
  <c r="E103" i="5" s="1"/>
  <c r="D106" i="5"/>
  <c r="G102" i="1"/>
  <c r="E102" i="1" s="1"/>
  <c r="F380" i="1"/>
  <c r="F374" i="1"/>
  <c r="F377" i="1"/>
  <c r="F379" i="1"/>
  <c r="F378" i="1"/>
  <c r="F373" i="1"/>
  <c r="F382" i="1"/>
  <c r="F381" i="1"/>
  <c r="F375" i="1"/>
  <c r="F383" i="1"/>
  <c r="F376" i="1"/>
  <c r="F372" i="1"/>
  <c r="J79" i="1"/>
  <c r="L79" i="1" s="1"/>
  <c r="N78" i="1"/>
  <c r="D103" i="1"/>
  <c r="A386" i="1"/>
  <c r="A52" i="4" s="1"/>
  <c r="N73" i="5" l="1"/>
  <c r="J74" i="5"/>
  <c r="F425" i="5"/>
  <c r="F423" i="5"/>
  <c r="F421" i="5"/>
  <c r="F419" i="5"/>
  <c r="F417" i="5"/>
  <c r="F415" i="5"/>
  <c r="A428" i="5"/>
  <c r="A58" i="6" s="1"/>
  <c r="F424" i="5"/>
  <c r="F422" i="5"/>
  <c r="F420" i="5"/>
  <c r="F418" i="5"/>
  <c r="F416" i="5"/>
  <c r="F414" i="5"/>
  <c r="G106" i="5"/>
  <c r="E106" i="5" s="1"/>
  <c r="D107" i="5"/>
  <c r="G103" i="1"/>
  <c r="E103" i="1" s="1"/>
  <c r="F392" i="1"/>
  <c r="F395" i="1"/>
  <c r="F396" i="1"/>
  <c r="F386" i="1"/>
  <c r="F390" i="1"/>
  <c r="F389" i="1"/>
  <c r="F388" i="1"/>
  <c r="F391" i="1"/>
  <c r="F397" i="1"/>
  <c r="F387" i="1"/>
  <c r="F393" i="1"/>
  <c r="F394" i="1"/>
  <c r="P79" i="1"/>
  <c r="H80" i="1" s="1"/>
  <c r="D106" i="1"/>
  <c r="A400" i="1"/>
  <c r="A53" i="4" s="1"/>
  <c r="L74" i="5" l="1"/>
  <c r="P74" i="5" s="1"/>
  <c r="H75" i="5" s="1"/>
  <c r="G107" i="5"/>
  <c r="E107" i="5" s="1"/>
  <c r="D108" i="5"/>
  <c r="A442" i="5"/>
  <c r="A59" i="6" s="1"/>
  <c r="F435" i="5"/>
  <c r="F433" i="5"/>
  <c r="F431" i="5"/>
  <c r="F429" i="5"/>
  <c r="F436" i="5"/>
  <c r="F434" i="5"/>
  <c r="F432" i="5"/>
  <c r="F430" i="5"/>
  <c r="F428" i="5"/>
  <c r="F438" i="5"/>
  <c r="F439" i="5"/>
  <c r="F437" i="5"/>
  <c r="G106" i="1"/>
  <c r="E106" i="1" s="1"/>
  <c r="F405" i="1"/>
  <c r="F411" i="1"/>
  <c r="F409" i="1"/>
  <c r="F400" i="1"/>
  <c r="F402" i="1"/>
  <c r="F406" i="1"/>
  <c r="F410" i="1"/>
  <c r="F408" i="1"/>
  <c r="F403" i="1"/>
  <c r="F404" i="1"/>
  <c r="F407" i="1"/>
  <c r="F401" i="1"/>
  <c r="J80" i="1"/>
  <c r="N79" i="1"/>
  <c r="D107" i="1"/>
  <c r="A414" i="1"/>
  <c r="A54" i="4" s="1"/>
  <c r="N74" i="5" l="1"/>
  <c r="J75" i="5"/>
  <c r="A456" i="5"/>
  <c r="A60" i="6" s="1"/>
  <c r="F451" i="5"/>
  <c r="F453" i="5"/>
  <c r="F449" i="5"/>
  <c r="F445" i="5"/>
  <c r="F447" i="5"/>
  <c r="F443" i="5"/>
  <c r="F452" i="5"/>
  <c r="F450" i="5"/>
  <c r="F448" i="5"/>
  <c r="F446" i="5"/>
  <c r="F444" i="5"/>
  <c r="F442" i="5"/>
  <c r="G108" i="5"/>
  <c r="E108" i="5" s="1"/>
  <c r="D109" i="5"/>
  <c r="G107" i="1"/>
  <c r="E107" i="1" s="1"/>
  <c r="F417" i="1"/>
  <c r="F423" i="1"/>
  <c r="F418" i="1"/>
  <c r="F421" i="1"/>
  <c r="F414" i="1"/>
  <c r="F422" i="1"/>
  <c r="F416" i="1"/>
  <c r="F425" i="1"/>
  <c r="F415" i="1"/>
  <c r="F420" i="1"/>
  <c r="F419" i="1"/>
  <c r="F424" i="1"/>
  <c r="D108" i="1"/>
  <c r="A428" i="1"/>
  <c r="A55" i="4" s="1"/>
  <c r="L75" i="5" l="1"/>
  <c r="N75" i="5" s="1"/>
  <c r="J76" i="5"/>
  <c r="I32" i="6" s="1"/>
  <c r="G109" i="5"/>
  <c r="E109" i="5" s="1"/>
  <c r="D110" i="5"/>
  <c r="A470" i="5"/>
  <c r="A61" i="6" s="1"/>
  <c r="F466" i="5"/>
  <c r="F462" i="5"/>
  <c r="F458" i="5"/>
  <c r="F464" i="5"/>
  <c r="F460" i="5"/>
  <c r="F456" i="5"/>
  <c r="F467" i="5"/>
  <c r="F465" i="5"/>
  <c r="F463" i="5"/>
  <c r="F461" i="5"/>
  <c r="F459" i="5"/>
  <c r="F457" i="5"/>
  <c r="G108" i="1"/>
  <c r="E108" i="1" s="1"/>
  <c r="F432" i="1"/>
  <c r="F428" i="1"/>
  <c r="F439" i="1"/>
  <c r="F430" i="1"/>
  <c r="F436" i="1"/>
  <c r="F434" i="1"/>
  <c r="F429" i="1"/>
  <c r="F431" i="1"/>
  <c r="F438" i="1"/>
  <c r="F437" i="1"/>
  <c r="F433" i="1"/>
  <c r="F435" i="1"/>
  <c r="D109" i="1"/>
  <c r="A442" i="1"/>
  <c r="A56" i="4" s="1"/>
  <c r="L76" i="5" l="1"/>
  <c r="P75" i="5"/>
  <c r="G110" i="5"/>
  <c r="E110" i="5" s="1"/>
  <c r="D111" i="5"/>
  <c r="A484" i="5"/>
  <c r="A62" i="6" s="1"/>
  <c r="F481" i="5"/>
  <c r="F477" i="5"/>
  <c r="F473" i="5"/>
  <c r="F479" i="5"/>
  <c r="F475" i="5"/>
  <c r="F471" i="5"/>
  <c r="F480" i="5"/>
  <c r="F478" i="5"/>
  <c r="F476" i="5"/>
  <c r="F474" i="5"/>
  <c r="F472" i="5"/>
  <c r="F470" i="5"/>
  <c r="G109" i="1"/>
  <c r="E109" i="1" s="1"/>
  <c r="F453" i="1"/>
  <c r="F447" i="1"/>
  <c r="F444" i="1"/>
  <c r="F451" i="1"/>
  <c r="F452" i="1"/>
  <c r="F446" i="1"/>
  <c r="F445" i="1"/>
  <c r="F448" i="1"/>
  <c r="F442" i="1"/>
  <c r="F450" i="1"/>
  <c r="F443" i="1"/>
  <c r="F449" i="1"/>
  <c r="D110" i="1"/>
  <c r="A456" i="1"/>
  <c r="A57" i="4" s="1"/>
  <c r="H78" i="5" l="1"/>
  <c r="L32" i="6"/>
  <c r="N76" i="5"/>
  <c r="K32" i="6" s="1"/>
  <c r="J32" i="6"/>
  <c r="F492" i="5"/>
  <c r="F488" i="5"/>
  <c r="F484" i="5"/>
  <c r="F494" i="5"/>
  <c r="F490" i="5"/>
  <c r="F486" i="5"/>
  <c r="F495" i="5"/>
  <c r="F493" i="5"/>
  <c r="F491" i="5"/>
  <c r="F489" i="5"/>
  <c r="F487" i="5"/>
  <c r="F485" i="5"/>
  <c r="G111" i="5"/>
  <c r="E111" i="5" s="1"/>
  <c r="D112" i="5"/>
  <c r="G110" i="1"/>
  <c r="E110" i="1" s="1"/>
  <c r="F462" i="1"/>
  <c r="F459" i="1"/>
  <c r="F466" i="1"/>
  <c r="F460" i="1"/>
  <c r="F467" i="1"/>
  <c r="F464" i="1"/>
  <c r="F463" i="1"/>
  <c r="F458" i="1"/>
  <c r="F461" i="1"/>
  <c r="F457" i="1"/>
  <c r="F465" i="1"/>
  <c r="F456" i="1"/>
  <c r="D111" i="1"/>
  <c r="A470" i="1"/>
  <c r="A58" i="4" s="1"/>
  <c r="J78" i="5" l="1"/>
  <c r="L78" i="5" s="1"/>
  <c r="N78" i="5" s="1"/>
  <c r="H33" i="6"/>
  <c r="G112" i="5"/>
  <c r="E112" i="5" s="1"/>
  <c r="D113" i="5"/>
  <c r="G111" i="1"/>
  <c r="E111" i="1" s="1"/>
  <c r="F475" i="1"/>
  <c r="F470" i="1"/>
  <c r="F479" i="1"/>
  <c r="F473" i="1"/>
  <c r="F476" i="1"/>
  <c r="F474" i="1"/>
  <c r="F477" i="1"/>
  <c r="F472" i="1"/>
  <c r="F481" i="1"/>
  <c r="F480" i="1"/>
  <c r="F471" i="1"/>
  <c r="F478" i="1"/>
  <c r="D112" i="1"/>
  <c r="A484" i="1"/>
  <c r="A59" i="4" s="1"/>
  <c r="P78" i="5" l="1"/>
  <c r="H79" i="5" s="1"/>
  <c r="J79" i="5" s="1"/>
  <c r="L79" i="5" s="1"/>
  <c r="G113" i="5"/>
  <c r="E113" i="5" s="1"/>
  <c r="D114" i="5"/>
  <c r="G112" i="1"/>
  <c r="E112" i="1" s="1"/>
  <c r="F485" i="1"/>
  <c r="F495" i="1"/>
  <c r="F494" i="1"/>
  <c r="F492" i="1"/>
  <c r="F484" i="1"/>
  <c r="F489" i="1"/>
  <c r="F490" i="1"/>
  <c r="F493" i="1"/>
  <c r="F487" i="1"/>
  <c r="F486" i="1"/>
  <c r="F488" i="1"/>
  <c r="F491" i="1"/>
  <c r="D113" i="1"/>
  <c r="N79" i="5" l="1"/>
  <c r="P79" i="5"/>
  <c r="H80" i="5" s="1"/>
  <c r="J80" i="5" s="1"/>
  <c r="G114" i="5"/>
  <c r="E114" i="5" s="1"/>
  <c r="D115" i="5"/>
  <c r="G113" i="1"/>
  <c r="E113" i="1" s="1"/>
  <c r="D114" i="1"/>
  <c r="L80" i="5" l="1"/>
  <c r="G115" i="5"/>
  <c r="E115" i="5" s="1"/>
  <c r="D116" i="5"/>
  <c r="G114" i="1"/>
  <c r="E114" i="1" s="1"/>
  <c r="D115" i="1"/>
  <c r="P80" i="5" l="1"/>
  <c r="H81" i="5" s="1"/>
  <c r="N80" i="5"/>
  <c r="G116" i="5"/>
  <c r="E116" i="5" s="1"/>
  <c r="D117" i="5"/>
  <c r="G115" i="1"/>
  <c r="E115" i="1" s="1"/>
  <c r="D116" i="1"/>
  <c r="J81" i="5" l="1"/>
  <c r="G117" i="5"/>
  <c r="E117" i="5" s="1"/>
  <c r="D120" i="5"/>
  <c r="G116" i="1"/>
  <c r="E116" i="1" s="1"/>
  <c r="D117" i="1"/>
  <c r="L81" i="5" l="1"/>
  <c r="N81" i="5" s="1"/>
  <c r="G120" i="5"/>
  <c r="E120" i="5" s="1"/>
  <c r="D121" i="5"/>
  <c r="G117" i="1"/>
  <c r="E117" i="1" s="1"/>
  <c r="D120" i="1"/>
  <c r="P81" i="5" l="1"/>
  <c r="H82" i="5" s="1"/>
  <c r="J82" i="5" s="1"/>
  <c r="G121" i="5"/>
  <c r="E121" i="5" s="1"/>
  <c r="D122" i="5"/>
  <c r="G120" i="1"/>
  <c r="E120" i="1" s="1"/>
  <c r="D121" i="1"/>
  <c r="L82" i="5" l="1"/>
  <c r="G122" i="5"/>
  <c r="E122" i="5" s="1"/>
  <c r="D123" i="5"/>
  <c r="G121" i="1"/>
  <c r="E121" i="1" s="1"/>
  <c r="D122" i="1"/>
  <c r="P82" i="5" l="1"/>
  <c r="H83" i="5" s="1"/>
  <c r="J83" i="5" s="1"/>
  <c r="N82" i="5"/>
  <c r="G123" i="5"/>
  <c r="E123" i="5" s="1"/>
  <c r="D124" i="5"/>
  <c r="G122" i="1"/>
  <c r="E122" i="1" s="1"/>
  <c r="D123" i="1"/>
  <c r="L83" i="5" l="1"/>
  <c r="P83" i="5" s="1"/>
  <c r="H84" i="5" s="1"/>
  <c r="J84" i="5" s="1"/>
  <c r="D125" i="5"/>
  <c r="G124" i="5"/>
  <c r="E124" i="5" s="1"/>
  <c r="G123" i="1"/>
  <c r="E123" i="1" s="1"/>
  <c r="D124" i="1"/>
  <c r="N83" i="5" l="1"/>
  <c r="L84" i="5"/>
  <c r="P84" i="5" s="1"/>
  <c r="H85" i="5" s="1"/>
  <c r="D126" i="5"/>
  <c r="G125" i="5"/>
  <c r="E125" i="5" s="1"/>
  <c r="G124" i="1"/>
  <c r="E124" i="1" s="1"/>
  <c r="D125" i="1"/>
  <c r="J85" i="5" l="1"/>
  <c r="N84" i="5"/>
  <c r="D127" i="5"/>
  <c r="G126" i="5"/>
  <c r="E126" i="5" s="1"/>
  <c r="G125" i="1"/>
  <c r="E125" i="1" s="1"/>
  <c r="D126" i="1"/>
  <c r="L85" i="5" l="1"/>
  <c r="P85" i="5" s="1"/>
  <c r="H86" i="5" s="1"/>
  <c r="D128" i="5"/>
  <c r="G127" i="5"/>
  <c r="E127" i="5" s="1"/>
  <c r="G126" i="1"/>
  <c r="E126" i="1" s="1"/>
  <c r="D127" i="1"/>
  <c r="J86" i="5" l="1"/>
  <c r="N85" i="5"/>
  <c r="D129" i="5"/>
  <c r="G128" i="5"/>
  <c r="E128" i="5" s="1"/>
  <c r="G127" i="1"/>
  <c r="E127" i="1" s="1"/>
  <c r="D128" i="1"/>
  <c r="L86" i="5" l="1"/>
  <c r="P86" i="5" s="1"/>
  <c r="H87" i="5" s="1"/>
  <c r="D130" i="5"/>
  <c r="G129" i="5"/>
  <c r="E129" i="5" s="1"/>
  <c r="G128" i="1"/>
  <c r="E128" i="1" s="1"/>
  <c r="D129" i="1"/>
  <c r="J87" i="5" l="1"/>
  <c r="N86" i="5"/>
  <c r="D131" i="5"/>
  <c r="G130" i="5"/>
  <c r="E130" i="5" s="1"/>
  <c r="G129" i="1"/>
  <c r="E129" i="1" s="1"/>
  <c r="D130" i="1"/>
  <c r="L87" i="5" l="1"/>
  <c r="P87" i="5" s="1"/>
  <c r="H88" i="5" s="1"/>
  <c r="D134" i="5"/>
  <c r="G131" i="5"/>
  <c r="E131" i="5" s="1"/>
  <c r="G130" i="1"/>
  <c r="E130" i="1" s="1"/>
  <c r="D131" i="1"/>
  <c r="J88" i="5" l="1"/>
  <c r="N87" i="5"/>
  <c r="D135" i="5"/>
  <c r="G134" i="5"/>
  <c r="E134" i="5" s="1"/>
  <c r="G131" i="1"/>
  <c r="E131" i="1" s="1"/>
  <c r="D134" i="1"/>
  <c r="L88" i="5" l="1"/>
  <c r="P88" i="5" s="1"/>
  <c r="H89" i="5" s="1"/>
  <c r="D136" i="5"/>
  <c r="G135" i="5"/>
  <c r="E135" i="5" s="1"/>
  <c r="G134" i="1"/>
  <c r="E134" i="1" s="1"/>
  <c r="D135" i="1"/>
  <c r="J89" i="5" l="1"/>
  <c r="N88" i="5"/>
  <c r="D137" i="5"/>
  <c r="G136" i="5"/>
  <c r="E136" i="5" s="1"/>
  <c r="G135" i="1"/>
  <c r="E135" i="1" s="1"/>
  <c r="D136" i="1"/>
  <c r="L89" i="5" l="1"/>
  <c r="J90" i="5"/>
  <c r="I33" i="6" s="1"/>
  <c r="D138" i="5"/>
  <c r="G137" i="5"/>
  <c r="E137" i="5" s="1"/>
  <c r="G136" i="1"/>
  <c r="E136" i="1" s="1"/>
  <c r="D137" i="1"/>
  <c r="L90" i="5" l="1"/>
  <c r="P89" i="5"/>
  <c r="N89" i="5"/>
  <c r="D139" i="5"/>
  <c r="G138" i="5"/>
  <c r="E138" i="5" s="1"/>
  <c r="G137" i="1"/>
  <c r="E137" i="1" s="1"/>
  <c r="D138" i="1"/>
  <c r="N90" i="5" l="1"/>
  <c r="K33" i="6" s="1"/>
  <c r="J33" i="6"/>
  <c r="H92" i="5"/>
  <c r="H34" i="6" s="1"/>
  <c r="L33" i="6"/>
  <c r="D140" i="5"/>
  <c r="G139" i="5"/>
  <c r="E139" i="5" s="1"/>
  <c r="G138" i="1"/>
  <c r="E138" i="1" s="1"/>
  <c r="D139" i="1"/>
  <c r="J92" i="5" l="1"/>
  <c r="L92" i="5" s="1"/>
  <c r="P92" i="5" s="1"/>
  <c r="H93" i="5" s="1"/>
  <c r="D141" i="5"/>
  <c r="G140" i="5"/>
  <c r="E140" i="5" s="1"/>
  <c r="G139" i="1"/>
  <c r="E139" i="1" s="1"/>
  <c r="D140" i="1"/>
  <c r="N92" i="5" l="1"/>
  <c r="J93" i="5"/>
  <c r="D142" i="5"/>
  <c r="G141" i="5"/>
  <c r="E141" i="5" s="1"/>
  <c r="G140" i="1"/>
  <c r="E140" i="1" s="1"/>
  <c r="D141" i="1"/>
  <c r="L93" i="5" l="1"/>
  <c r="N93" i="5" s="1"/>
  <c r="D143" i="5"/>
  <c r="G142" i="5"/>
  <c r="E142" i="5" s="1"/>
  <c r="G141" i="1"/>
  <c r="E141" i="1" s="1"/>
  <c r="D142" i="1"/>
  <c r="P93" i="5" l="1"/>
  <c r="H94" i="5" s="1"/>
  <c r="D144" i="5"/>
  <c r="G143" i="5"/>
  <c r="E143" i="5" s="1"/>
  <c r="G142" i="1"/>
  <c r="E142" i="1" s="1"/>
  <c r="D143" i="1"/>
  <c r="J94" i="5" l="1"/>
  <c r="D145" i="5"/>
  <c r="G144" i="5"/>
  <c r="E144" i="5" s="1"/>
  <c r="G143" i="1"/>
  <c r="E143" i="1" s="1"/>
  <c r="D144" i="1"/>
  <c r="L94" i="5" l="1"/>
  <c r="D148" i="5"/>
  <c r="G145" i="5"/>
  <c r="E145" i="5" s="1"/>
  <c r="G144" i="1"/>
  <c r="E144" i="1" s="1"/>
  <c r="D145" i="1"/>
  <c r="N94" i="5" l="1"/>
  <c r="P94" i="5"/>
  <c r="H95" i="5" s="1"/>
  <c r="D149" i="5"/>
  <c r="G148" i="5"/>
  <c r="E148" i="5" s="1"/>
  <c r="G145" i="1"/>
  <c r="E145" i="1" s="1"/>
  <c r="D148" i="1"/>
  <c r="J95" i="5" l="1"/>
  <c r="D150" i="5"/>
  <c r="G149" i="5"/>
  <c r="E149" i="5" s="1"/>
  <c r="G148" i="1"/>
  <c r="E148" i="1" s="1"/>
  <c r="D149" i="1"/>
  <c r="L95" i="5" l="1"/>
  <c r="D151" i="5"/>
  <c r="G150" i="5"/>
  <c r="E150" i="5" s="1"/>
  <c r="G149" i="1"/>
  <c r="E149" i="1" s="1"/>
  <c r="D150" i="1"/>
  <c r="N95" i="5" l="1"/>
  <c r="P95" i="5"/>
  <c r="H96" i="5" s="1"/>
  <c r="D152" i="5"/>
  <c r="G151" i="5"/>
  <c r="E151" i="5" s="1"/>
  <c r="G150" i="1"/>
  <c r="E150" i="1" s="1"/>
  <c r="D151" i="1"/>
  <c r="J96" i="5" l="1"/>
  <c r="D153" i="5"/>
  <c r="G152" i="5"/>
  <c r="E152" i="5" s="1"/>
  <c r="G151" i="1"/>
  <c r="E151" i="1" s="1"/>
  <c r="D152" i="1"/>
  <c r="L96" i="5" l="1"/>
  <c r="D154" i="5"/>
  <c r="G153" i="5"/>
  <c r="E153" i="5" s="1"/>
  <c r="G152" i="1"/>
  <c r="E152" i="1" s="1"/>
  <c r="D153" i="1"/>
  <c r="P96" i="5" l="1"/>
  <c r="H97" i="5" s="1"/>
  <c r="J97" i="5" s="1"/>
  <c r="N96" i="5"/>
  <c r="D155" i="5"/>
  <c r="G154" i="5"/>
  <c r="E154" i="5" s="1"/>
  <c r="G153" i="1"/>
  <c r="E153" i="1" s="1"/>
  <c r="D154" i="1"/>
  <c r="L97" i="5" l="1"/>
  <c r="D156" i="5"/>
  <c r="G155" i="5"/>
  <c r="E155" i="5" s="1"/>
  <c r="G154" i="1"/>
  <c r="E154" i="1" s="1"/>
  <c r="D155" i="1"/>
  <c r="P97" i="5" l="1"/>
  <c r="H98" i="5" s="1"/>
  <c r="J98" i="5" s="1"/>
  <c r="N97" i="5"/>
  <c r="D157" i="5"/>
  <c r="G156" i="5"/>
  <c r="E156" i="5" s="1"/>
  <c r="G155" i="1"/>
  <c r="E155" i="1" s="1"/>
  <c r="D156" i="1"/>
  <c r="L98" i="5" l="1"/>
  <c r="P98" i="5" s="1"/>
  <c r="H99" i="5" s="1"/>
  <c r="J99" i="5" s="1"/>
  <c r="D158" i="5"/>
  <c r="G157" i="5"/>
  <c r="E157" i="5" s="1"/>
  <c r="G156" i="1"/>
  <c r="E156" i="1" s="1"/>
  <c r="D157" i="1"/>
  <c r="L99" i="5" l="1"/>
  <c r="P99" i="5" s="1"/>
  <c r="H100" i="5" s="1"/>
  <c r="J100" i="5" s="1"/>
  <c r="N98" i="5"/>
  <c r="D159" i="5"/>
  <c r="G158" i="5"/>
  <c r="E158" i="5" s="1"/>
  <c r="G157" i="1"/>
  <c r="E157" i="1" s="1"/>
  <c r="D158" i="1"/>
  <c r="N99" i="5" l="1"/>
  <c r="L100" i="5"/>
  <c r="P100" i="5" s="1"/>
  <c r="H101" i="5" s="1"/>
  <c r="J101" i="5" s="1"/>
  <c r="D162" i="5"/>
  <c r="G159" i="5"/>
  <c r="E159" i="5" s="1"/>
  <c r="G158" i="1"/>
  <c r="E158" i="1" s="1"/>
  <c r="D159" i="1"/>
  <c r="N100" i="5" l="1"/>
  <c r="L101" i="5"/>
  <c r="P101" i="5" s="1"/>
  <c r="H102" i="5" s="1"/>
  <c r="J102" i="5" s="1"/>
  <c r="D163" i="5"/>
  <c r="G162" i="5"/>
  <c r="E162" i="5" s="1"/>
  <c r="G159" i="1"/>
  <c r="E159" i="1" s="1"/>
  <c r="D162" i="1"/>
  <c r="L102" i="5" l="1"/>
  <c r="P102" i="5" s="1"/>
  <c r="H103" i="5" s="1"/>
  <c r="N101" i="5"/>
  <c r="D164" i="5"/>
  <c r="G163" i="5"/>
  <c r="E163" i="5" s="1"/>
  <c r="G162" i="1"/>
  <c r="E162" i="1" s="1"/>
  <c r="D163" i="1"/>
  <c r="N102" i="5" l="1"/>
  <c r="J103" i="5"/>
  <c r="D165" i="5"/>
  <c r="G164" i="5"/>
  <c r="E164" i="5" s="1"/>
  <c r="G163" i="1"/>
  <c r="E163" i="1" s="1"/>
  <c r="D164" i="1"/>
  <c r="L103" i="5" l="1"/>
  <c r="J104" i="5"/>
  <c r="I34" i="6" s="1"/>
  <c r="D166" i="5"/>
  <c r="G165" i="5"/>
  <c r="E165" i="5" s="1"/>
  <c r="G164" i="1"/>
  <c r="E164" i="1" s="1"/>
  <c r="D165" i="1"/>
  <c r="N103" i="5" l="1"/>
  <c r="L104" i="5"/>
  <c r="P103" i="5"/>
  <c r="D167" i="5"/>
  <c r="G166" i="5"/>
  <c r="E166" i="5" s="1"/>
  <c r="G165" i="1"/>
  <c r="E165" i="1" s="1"/>
  <c r="D166" i="1"/>
  <c r="H106" i="5" l="1"/>
  <c r="H35" i="6" s="1"/>
  <c r="L34" i="6"/>
  <c r="N104" i="5"/>
  <c r="K34" i="6" s="1"/>
  <c r="J34" i="6"/>
  <c r="D168" i="5"/>
  <c r="G167" i="5"/>
  <c r="E167" i="5" s="1"/>
  <c r="G166" i="1"/>
  <c r="E166" i="1" s="1"/>
  <c r="D167" i="1"/>
  <c r="J106" i="5" l="1"/>
  <c r="L106" i="5" s="1"/>
  <c r="P106" i="5" s="1"/>
  <c r="H107" i="5" s="1"/>
  <c r="D169" i="5"/>
  <c r="G168" i="5"/>
  <c r="E168" i="5" s="1"/>
  <c r="G167" i="1"/>
  <c r="E167" i="1" s="1"/>
  <c r="D168" i="1"/>
  <c r="N106" i="5" l="1"/>
  <c r="J107" i="5"/>
  <c r="D170" i="5"/>
  <c r="G169" i="5"/>
  <c r="E169" i="5" s="1"/>
  <c r="G168" i="1"/>
  <c r="E168" i="1" s="1"/>
  <c r="D169" i="1"/>
  <c r="L107" i="5" l="1"/>
  <c r="P107" i="5" s="1"/>
  <c r="H108" i="5" s="1"/>
  <c r="D171" i="5"/>
  <c r="G170" i="5"/>
  <c r="E170" i="5" s="1"/>
  <c r="G169" i="1"/>
  <c r="E169" i="1" s="1"/>
  <c r="D170" i="1"/>
  <c r="N107" i="5" l="1"/>
  <c r="J108" i="5"/>
  <c r="D172" i="5"/>
  <c r="G171" i="5"/>
  <c r="E171" i="5" s="1"/>
  <c r="G170" i="1"/>
  <c r="E170" i="1" s="1"/>
  <c r="D171" i="1"/>
  <c r="L108" i="5" l="1"/>
  <c r="P108" i="5" s="1"/>
  <c r="H109" i="5" s="1"/>
  <c r="D173" i="5"/>
  <c r="G172" i="5"/>
  <c r="E172" i="5" s="1"/>
  <c r="G171" i="1"/>
  <c r="E171" i="1" s="1"/>
  <c r="D172" i="1"/>
  <c r="N108" i="5" l="1"/>
  <c r="J109" i="5"/>
  <c r="D176" i="5"/>
  <c r="G173" i="5"/>
  <c r="E173" i="5" s="1"/>
  <c r="G172" i="1"/>
  <c r="E172" i="1" s="1"/>
  <c r="D173" i="1"/>
  <c r="L109" i="5" l="1"/>
  <c r="P109" i="5" s="1"/>
  <c r="H110" i="5" s="1"/>
  <c r="D177" i="5"/>
  <c r="G176" i="5"/>
  <c r="E176" i="5" s="1"/>
  <c r="G173" i="1"/>
  <c r="E173" i="1" s="1"/>
  <c r="D176" i="1"/>
  <c r="N109" i="5" l="1"/>
  <c r="J110" i="5"/>
  <c r="D178" i="5"/>
  <c r="G177" i="5"/>
  <c r="E177" i="5" s="1"/>
  <c r="G176" i="1"/>
  <c r="E176" i="1" s="1"/>
  <c r="D177" i="1"/>
  <c r="L110" i="5" l="1"/>
  <c r="N110" i="5" s="1"/>
  <c r="D179" i="5"/>
  <c r="G178" i="5"/>
  <c r="E178" i="5" s="1"/>
  <c r="G177" i="1"/>
  <c r="E177" i="1" s="1"/>
  <c r="D178" i="1"/>
  <c r="P110" i="5" l="1"/>
  <c r="H111" i="5" s="1"/>
  <c r="J111" i="5" s="1"/>
  <c r="D180" i="5"/>
  <c r="G179" i="5"/>
  <c r="E179" i="5" s="1"/>
  <c r="G178" i="1"/>
  <c r="E178" i="1" s="1"/>
  <c r="D179" i="1"/>
  <c r="L111" i="5" l="1"/>
  <c r="N111" i="5" s="1"/>
  <c r="D181" i="5"/>
  <c r="G180" i="5"/>
  <c r="E180" i="5" s="1"/>
  <c r="G179" i="1"/>
  <c r="E179" i="1" s="1"/>
  <c r="D180" i="1"/>
  <c r="P111" i="5" l="1"/>
  <c r="H112" i="5" s="1"/>
  <c r="J112" i="5" s="1"/>
  <c r="D182" i="5"/>
  <c r="G181" i="5"/>
  <c r="E181" i="5" s="1"/>
  <c r="G180" i="1"/>
  <c r="E180" i="1" s="1"/>
  <c r="D181" i="1"/>
  <c r="L112" i="5" l="1"/>
  <c r="D183" i="5"/>
  <c r="G182" i="5"/>
  <c r="E182" i="5" s="1"/>
  <c r="G181" i="1"/>
  <c r="E181" i="1" s="1"/>
  <c r="D182" i="1"/>
  <c r="P112" i="5" l="1"/>
  <c r="H113" i="5" s="1"/>
  <c r="J113" i="5" s="1"/>
  <c r="N112" i="5"/>
  <c r="D184" i="5"/>
  <c r="G183" i="5"/>
  <c r="E183" i="5" s="1"/>
  <c r="G182" i="1"/>
  <c r="E182" i="1" s="1"/>
  <c r="D183" i="1"/>
  <c r="L113" i="5" l="1"/>
  <c r="N113" i="5" s="1"/>
  <c r="D185" i="5"/>
  <c r="G184" i="5"/>
  <c r="E184" i="5" s="1"/>
  <c r="G183" i="1"/>
  <c r="E183" i="1" s="1"/>
  <c r="D184" i="1"/>
  <c r="P113" i="5" l="1"/>
  <c r="H114" i="5" s="1"/>
  <c r="J114" i="5" s="1"/>
  <c r="D186" i="5"/>
  <c r="G185" i="5"/>
  <c r="E185" i="5" s="1"/>
  <c r="G184" i="1"/>
  <c r="E184" i="1" s="1"/>
  <c r="D185" i="1"/>
  <c r="L114" i="5" l="1"/>
  <c r="N114" i="5" s="1"/>
  <c r="D187" i="5"/>
  <c r="G186" i="5"/>
  <c r="E186" i="5" s="1"/>
  <c r="G185" i="1"/>
  <c r="E185" i="1" s="1"/>
  <c r="D186" i="1"/>
  <c r="P114" i="5" l="1"/>
  <c r="H115" i="5" s="1"/>
  <c r="J115" i="5" s="1"/>
  <c r="D190" i="5"/>
  <c r="G187" i="5"/>
  <c r="E187" i="5" s="1"/>
  <c r="G186" i="1"/>
  <c r="E186" i="1" s="1"/>
  <c r="D187" i="1"/>
  <c r="L115" i="5" l="1"/>
  <c r="P115" i="5" s="1"/>
  <c r="H116" i="5" s="1"/>
  <c r="J116" i="5" s="1"/>
  <c r="D191" i="5"/>
  <c r="G190" i="5"/>
  <c r="E190" i="5" s="1"/>
  <c r="G187" i="1"/>
  <c r="E187" i="1" s="1"/>
  <c r="D190" i="1"/>
  <c r="N115" i="5" l="1"/>
  <c r="L116" i="5"/>
  <c r="P116" i="5" s="1"/>
  <c r="H117" i="5" s="1"/>
  <c r="D192" i="5"/>
  <c r="G191" i="5"/>
  <c r="E191" i="5" s="1"/>
  <c r="G190" i="1"/>
  <c r="E190" i="1" s="1"/>
  <c r="D191" i="1"/>
  <c r="J117" i="5" l="1"/>
  <c r="N116" i="5"/>
  <c r="D193" i="5"/>
  <c r="G192" i="5"/>
  <c r="E192" i="5" s="1"/>
  <c r="G191" i="1"/>
  <c r="E191" i="1" s="1"/>
  <c r="D192" i="1"/>
  <c r="L117" i="5" l="1"/>
  <c r="J118" i="5"/>
  <c r="I35" i="6" s="1"/>
  <c r="D194" i="5"/>
  <c r="G193" i="5"/>
  <c r="E193" i="5" s="1"/>
  <c r="G192" i="1"/>
  <c r="E192" i="1" s="1"/>
  <c r="D193" i="1"/>
  <c r="L118" i="5" l="1"/>
  <c r="P117" i="5"/>
  <c r="N117" i="5"/>
  <c r="D195" i="5"/>
  <c r="G194" i="5"/>
  <c r="E194" i="5" s="1"/>
  <c r="G193" i="1"/>
  <c r="E193" i="1" s="1"/>
  <c r="D194" i="1"/>
  <c r="H120" i="5" l="1"/>
  <c r="H36" i="6" s="1"/>
  <c r="L35" i="6"/>
  <c r="N118" i="5"/>
  <c r="K35" i="6" s="1"/>
  <c r="J35" i="6"/>
  <c r="D196" i="5"/>
  <c r="G195" i="5"/>
  <c r="E195" i="5" s="1"/>
  <c r="G194" i="1"/>
  <c r="E194" i="1" s="1"/>
  <c r="D195" i="1"/>
  <c r="J120" i="5" l="1"/>
  <c r="L120" i="5" s="1"/>
  <c r="P120" i="5" s="1"/>
  <c r="H121" i="5" s="1"/>
  <c r="D197" i="5"/>
  <c r="G196" i="5"/>
  <c r="E196" i="5" s="1"/>
  <c r="G195" i="1"/>
  <c r="E195" i="1" s="1"/>
  <c r="D196" i="1"/>
  <c r="J121" i="5" l="1"/>
  <c r="L121" i="5" s="1"/>
  <c r="N121" i="5" s="1"/>
  <c r="N120" i="5"/>
  <c r="D198" i="5"/>
  <c r="G197" i="5"/>
  <c r="E197" i="5" s="1"/>
  <c r="G196" i="1"/>
  <c r="E196" i="1" s="1"/>
  <c r="D197" i="1"/>
  <c r="P121" i="5" l="1"/>
  <c r="H122" i="5" s="1"/>
  <c r="D199" i="5"/>
  <c r="G198" i="5"/>
  <c r="E198" i="5"/>
  <c r="G197" i="1"/>
  <c r="E197" i="1" s="1"/>
  <c r="D198" i="1"/>
  <c r="J122" i="5" l="1"/>
  <c r="D200" i="5"/>
  <c r="G199" i="5"/>
  <c r="E199" i="5" s="1"/>
  <c r="G198" i="1"/>
  <c r="E198" i="1" s="1"/>
  <c r="D199" i="1"/>
  <c r="L122" i="5" l="1"/>
  <c r="P122" i="5" s="1"/>
  <c r="H123" i="5" s="1"/>
  <c r="D201" i="5"/>
  <c r="G200" i="5"/>
  <c r="E200" i="5"/>
  <c r="G199" i="1"/>
  <c r="E199" i="1" s="1"/>
  <c r="D200" i="1"/>
  <c r="N122" i="5" l="1"/>
  <c r="J123" i="5"/>
  <c r="D204" i="5"/>
  <c r="G201" i="5"/>
  <c r="E201" i="5" s="1"/>
  <c r="G200" i="1"/>
  <c r="E200" i="1" s="1"/>
  <c r="D201" i="1"/>
  <c r="L123" i="5" l="1"/>
  <c r="P123" i="5" s="1"/>
  <c r="H124" i="5" s="1"/>
  <c r="D205" i="5"/>
  <c r="G204" i="5"/>
  <c r="E204" i="5"/>
  <c r="G201" i="1"/>
  <c r="E201" i="1" s="1"/>
  <c r="D204" i="1"/>
  <c r="J124" i="5" l="1"/>
  <c r="L124" i="5" s="1"/>
  <c r="N124" i="5" s="1"/>
  <c r="N123" i="5"/>
  <c r="D206" i="5"/>
  <c r="G205" i="5"/>
  <c r="E205" i="5" s="1"/>
  <c r="G204" i="1"/>
  <c r="E204" i="1" s="1"/>
  <c r="D205" i="1"/>
  <c r="P124" i="5" l="1"/>
  <c r="H125" i="5" s="1"/>
  <c r="J125" i="5" s="1"/>
  <c r="L125" i="5" s="1"/>
  <c r="P125" i="5" s="1"/>
  <c r="H126" i="5" s="1"/>
  <c r="J126" i="5" s="1"/>
  <c r="D207" i="5"/>
  <c r="G206" i="5"/>
  <c r="E206" i="5"/>
  <c r="G205" i="1"/>
  <c r="E205" i="1" s="1"/>
  <c r="D206" i="1"/>
  <c r="L126" i="5" l="1"/>
  <c r="P126" i="5" s="1"/>
  <c r="H127" i="5" s="1"/>
  <c r="J127" i="5" s="1"/>
  <c r="N125" i="5"/>
  <c r="D208" i="5"/>
  <c r="G207" i="5"/>
  <c r="E207" i="5" s="1"/>
  <c r="G206" i="1"/>
  <c r="E206" i="1" s="1"/>
  <c r="D207" i="1"/>
  <c r="L127" i="5" l="1"/>
  <c r="P127" i="5" s="1"/>
  <c r="H128" i="5" s="1"/>
  <c r="J128" i="5" s="1"/>
  <c r="N126" i="5"/>
  <c r="D209" i="5"/>
  <c r="G208" i="5"/>
  <c r="E208" i="5" s="1"/>
  <c r="G207" i="1"/>
  <c r="E207" i="1" s="1"/>
  <c r="D208" i="1"/>
  <c r="L128" i="5" l="1"/>
  <c r="P128" i="5" s="1"/>
  <c r="H129" i="5" s="1"/>
  <c r="J129" i="5" s="1"/>
  <c r="N127" i="5"/>
  <c r="D210" i="5"/>
  <c r="G209" i="5"/>
  <c r="E209" i="5" s="1"/>
  <c r="G208" i="1"/>
  <c r="E208" i="1" s="1"/>
  <c r="D209" i="1"/>
  <c r="N128" i="5" l="1"/>
  <c r="L129" i="5"/>
  <c r="P129" i="5" s="1"/>
  <c r="H130" i="5" s="1"/>
  <c r="J130" i="5" s="1"/>
  <c r="D211" i="5"/>
  <c r="G210" i="5"/>
  <c r="E210" i="5" s="1"/>
  <c r="G209" i="1"/>
  <c r="E209" i="1" s="1"/>
  <c r="D210" i="1"/>
  <c r="N129" i="5" l="1"/>
  <c r="L130" i="5"/>
  <c r="D212" i="5"/>
  <c r="G211" i="5"/>
  <c r="E211" i="5" s="1"/>
  <c r="G210" i="1"/>
  <c r="E210" i="1" s="1"/>
  <c r="D211" i="1"/>
  <c r="P130" i="5" l="1"/>
  <c r="H131" i="5" s="1"/>
  <c r="N130" i="5"/>
  <c r="D213" i="5"/>
  <c r="G212" i="5"/>
  <c r="E212" i="5" s="1"/>
  <c r="G211" i="1"/>
  <c r="E211" i="1" s="1"/>
  <c r="D212" i="1"/>
  <c r="J131" i="5" l="1"/>
  <c r="D214" i="5"/>
  <c r="G213" i="5"/>
  <c r="E213" i="5" s="1"/>
  <c r="G212" i="1"/>
  <c r="E212" i="1" s="1"/>
  <c r="D213" i="1"/>
  <c r="L131" i="5" l="1"/>
  <c r="J132" i="5"/>
  <c r="I36" i="6" s="1"/>
  <c r="D215" i="5"/>
  <c r="G214" i="5"/>
  <c r="E214" i="5" s="1"/>
  <c r="G213" i="1"/>
  <c r="E213" i="1" s="1"/>
  <c r="D214" i="1"/>
  <c r="N131" i="5" l="1"/>
  <c r="L132" i="5"/>
  <c r="P131" i="5"/>
  <c r="D218" i="5"/>
  <c r="G215" i="5"/>
  <c r="E215" i="5" s="1"/>
  <c r="G214" i="1"/>
  <c r="E214" i="1" s="1"/>
  <c r="D215" i="1"/>
  <c r="N132" i="5" l="1"/>
  <c r="K36" i="6" s="1"/>
  <c r="J36" i="6"/>
  <c r="H134" i="5"/>
  <c r="H37" i="6" s="1"/>
  <c r="L36" i="6"/>
  <c r="D219" i="5"/>
  <c r="G218" i="5"/>
  <c r="E218" i="5" s="1"/>
  <c r="G215" i="1"/>
  <c r="E215" i="1" s="1"/>
  <c r="D218" i="1"/>
  <c r="J134" i="5" l="1"/>
  <c r="L134" i="5" s="1"/>
  <c r="N134" i="5" s="1"/>
  <c r="D220" i="5"/>
  <c r="G219" i="5"/>
  <c r="E219" i="5" s="1"/>
  <c r="G218" i="1"/>
  <c r="E218" i="1" s="1"/>
  <c r="D219" i="1"/>
  <c r="P134" i="5" l="1"/>
  <c r="H135" i="5" s="1"/>
  <c r="J135" i="5" s="1"/>
  <c r="D221" i="5"/>
  <c r="G220" i="5"/>
  <c r="E220" i="5" s="1"/>
  <c r="G219" i="1"/>
  <c r="E219" i="1" s="1"/>
  <c r="D220" i="1"/>
  <c r="L135" i="5" l="1"/>
  <c r="P135" i="5" s="1"/>
  <c r="H136" i="5" s="1"/>
  <c r="J136" i="5" s="1"/>
  <c r="L136" i="5" s="1"/>
  <c r="D222" i="5"/>
  <c r="G221" i="5"/>
  <c r="E221" i="5" s="1"/>
  <c r="G220" i="1"/>
  <c r="E220" i="1" s="1"/>
  <c r="D221" i="1"/>
  <c r="N136" i="5" l="1"/>
  <c r="P136" i="5"/>
  <c r="H137" i="5" s="1"/>
  <c r="J137" i="5" s="1"/>
  <c r="N135" i="5"/>
  <c r="D223" i="5"/>
  <c r="G222" i="5"/>
  <c r="E222" i="5" s="1"/>
  <c r="G221" i="1"/>
  <c r="E221" i="1" s="1"/>
  <c r="D222" i="1"/>
  <c r="L137" i="5" l="1"/>
  <c r="N137" i="5" s="1"/>
  <c r="D224" i="5"/>
  <c r="G223" i="5"/>
  <c r="E223" i="5" s="1"/>
  <c r="G222" i="1"/>
  <c r="E222" i="1" s="1"/>
  <c r="D223" i="1"/>
  <c r="P137" i="5" l="1"/>
  <c r="H138" i="5" s="1"/>
  <c r="D225" i="5"/>
  <c r="G224" i="5"/>
  <c r="E224" i="5" s="1"/>
  <c r="G223" i="1"/>
  <c r="E223" i="1" s="1"/>
  <c r="D224" i="1"/>
  <c r="J138" i="5" l="1"/>
  <c r="D226" i="5"/>
  <c r="G225" i="5"/>
  <c r="E225" i="5" s="1"/>
  <c r="G224" i="1"/>
  <c r="E224" i="1" s="1"/>
  <c r="D225" i="1"/>
  <c r="L138" i="5" l="1"/>
  <c r="D227" i="5"/>
  <c r="G226" i="5"/>
  <c r="E226" i="5" s="1"/>
  <c r="G225" i="1"/>
  <c r="E225" i="1" s="1"/>
  <c r="D226" i="1"/>
  <c r="P138" i="5" l="1"/>
  <c r="H139" i="5" s="1"/>
  <c r="N138" i="5"/>
  <c r="D228" i="5"/>
  <c r="G227" i="5"/>
  <c r="E227" i="5" s="1"/>
  <c r="G226" i="1"/>
  <c r="E226" i="1" s="1"/>
  <c r="D227" i="1"/>
  <c r="J139" i="5" l="1"/>
  <c r="D229" i="5"/>
  <c r="G228" i="5"/>
  <c r="E228" i="5" s="1"/>
  <c r="G227" i="1"/>
  <c r="E227" i="1" s="1"/>
  <c r="D228" i="1"/>
  <c r="L139" i="5" l="1"/>
  <c r="P139" i="5" s="1"/>
  <c r="H140" i="5" s="1"/>
  <c r="D232" i="5"/>
  <c r="G229" i="5"/>
  <c r="E229" i="5" s="1"/>
  <c r="G228" i="1"/>
  <c r="E228" i="1" s="1"/>
  <c r="D229" i="1"/>
  <c r="N139" i="5" l="1"/>
  <c r="J140" i="5"/>
  <c r="D233" i="5"/>
  <c r="G232" i="5"/>
  <c r="E232" i="5" s="1"/>
  <c r="G229" i="1"/>
  <c r="E229" i="1" s="1"/>
  <c r="D232" i="1"/>
  <c r="L140" i="5" l="1"/>
  <c r="P140" i="5" s="1"/>
  <c r="H141" i="5" s="1"/>
  <c r="D234" i="5"/>
  <c r="G233" i="5"/>
  <c r="E233" i="5" s="1"/>
  <c r="G232" i="1"/>
  <c r="E232" i="1" s="1"/>
  <c r="D233" i="1"/>
  <c r="J141" i="5" l="1"/>
  <c r="N140" i="5"/>
  <c r="D235" i="5"/>
  <c r="G234" i="5"/>
  <c r="E234" i="5" s="1"/>
  <c r="G233" i="1"/>
  <c r="E233" i="1" s="1"/>
  <c r="D234" i="1"/>
  <c r="L141" i="5" l="1"/>
  <c r="P141" i="5" s="1"/>
  <c r="H142" i="5" s="1"/>
  <c r="D236" i="5"/>
  <c r="G235" i="5"/>
  <c r="E235" i="5" s="1"/>
  <c r="G234" i="1"/>
  <c r="E234" i="1" s="1"/>
  <c r="D235" i="1"/>
  <c r="N141" i="5" l="1"/>
  <c r="J142" i="5"/>
  <c r="D237" i="5"/>
  <c r="G236" i="5"/>
  <c r="E236" i="5" s="1"/>
  <c r="G235" i="1"/>
  <c r="E235" i="1" s="1"/>
  <c r="D236" i="1"/>
  <c r="L142" i="5" l="1"/>
  <c r="P142" i="5" s="1"/>
  <c r="H143" i="5" s="1"/>
  <c r="D238" i="5"/>
  <c r="G237" i="5"/>
  <c r="E237" i="5" s="1"/>
  <c r="G236" i="1"/>
  <c r="E236" i="1" s="1"/>
  <c r="D237" i="1"/>
  <c r="J143" i="5" l="1"/>
  <c r="N142" i="5"/>
  <c r="D239" i="5"/>
  <c r="G238" i="5"/>
  <c r="E238" i="5" s="1"/>
  <c r="G237" i="1"/>
  <c r="E237" i="1" s="1"/>
  <c r="D238" i="1"/>
  <c r="L143" i="5" l="1"/>
  <c r="P143" i="5" s="1"/>
  <c r="H144" i="5" s="1"/>
  <c r="D240" i="5"/>
  <c r="G239" i="5"/>
  <c r="E239" i="5" s="1"/>
  <c r="G238" i="1"/>
  <c r="E238" i="1" s="1"/>
  <c r="D239" i="1"/>
  <c r="N143" i="5" l="1"/>
  <c r="J144" i="5"/>
  <c r="D241" i="5"/>
  <c r="G240" i="5"/>
  <c r="E240" i="5" s="1"/>
  <c r="G239" i="1"/>
  <c r="E239" i="1" s="1"/>
  <c r="D240" i="1"/>
  <c r="L144" i="5" l="1"/>
  <c r="P144" i="5" s="1"/>
  <c r="H145" i="5" s="1"/>
  <c r="D242" i="5"/>
  <c r="G241" i="5"/>
  <c r="E241" i="5" s="1"/>
  <c r="G240" i="1"/>
  <c r="E240" i="1" s="1"/>
  <c r="D241" i="1"/>
  <c r="N144" i="5" l="1"/>
  <c r="J145" i="5"/>
  <c r="D243" i="5"/>
  <c r="G242" i="5"/>
  <c r="E242" i="5" s="1"/>
  <c r="G241" i="1"/>
  <c r="E241" i="1" s="1"/>
  <c r="D242" i="1"/>
  <c r="L145" i="5" l="1"/>
  <c r="J146" i="5"/>
  <c r="I37" i="6" s="1"/>
  <c r="D246" i="5"/>
  <c r="G243" i="5"/>
  <c r="E243" i="5" s="1"/>
  <c r="G242" i="1"/>
  <c r="E242" i="1" s="1"/>
  <c r="D243" i="1"/>
  <c r="L146" i="5" l="1"/>
  <c r="P145" i="5"/>
  <c r="N145" i="5"/>
  <c r="D247" i="5"/>
  <c r="G246" i="5"/>
  <c r="E246" i="5" s="1"/>
  <c r="G243" i="1"/>
  <c r="E243" i="1" s="1"/>
  <c r="D246" i="1"/>
  <c r="H148" i="5" l="1"/>
  <c r="H38" i="6" s="1"/>
  <c r="L37" i="6"/>
  <c r="N146" i="5"/>
  <c r="K37" i="6" s="1"/>
  <c r="J37" i="6"/>
  <c r="D248" i="5"/>
  <c r="G247" i="5"/>
  <c r="E247" i="5" s="1"/>
  <c r="G246" i="1"/>
  <c r="E246" i="1" s="1"/>
  <c r="D247" i="1"/>
  <c r="J148" i="5" l="1"/>
  <c r="L148" i="5" s="1"/>
  <c r="N148" i="5" s="1"/>
  <c r="D249" i="5"/>
  <c r="G248" i="5"/>
  <c r="E248" i="5"/>
  <c r="G247" i="1"/>
  <c r="E247" i="1" s="1"/>
  <c r="D248" i="1"/>
  <c r="P148" i="5" l="1"/>
  <c r="H149" i="5" s="1"/>
  <c r="D250" i="5"/>
  <c r="G249" i="5"/>
  <c r="E249" i="5" s="1"/>
  <c r="G248" i="1"/>
  <c r="E248" i="1" s="1"/>
  <c r="D249" i="1"/>
  <c r="J149" i="5" l="1"/>
  <c r="D251" i="5"/>
  <c r="G250" i="5"/>
  <c r="E250" i="5" s="1"/>
  <c r="G249" i="1"/>
  <c r="E249" i="1" s="1"/>
  <c r="D250" i="1"/>
  <c r="L149" i="5" l="1"/>
  <c r="D252" i="5"/>
  <c r="G251" i="5"/>
  <c r="E251" i="5" s="1"/>
  <c r="G250" i="1"/>
  <c r="E250" i="1" s="1"/>
  <c r="D251" i="1"/>
  <c r="P149" i="5" l="1"/>
  <c r="H150" i="5" s="1"/>
  <c r="N149" i="5"/>
  <c r="D253" i="5"/>
  <c r="G252" i="5"/>
  <c r="E252" i="5" s="1"/>
  <c r="G251" i="1"/>
  <c r="E251" i="1" s="1"/>
  <c r="D252" i="1"/>
  <c r="J150" i="5" l="1"/>
  <c r="D254" i="5"/>
  <c r="G253" i="5"/>
  <c r="E253" i="5" s="1"/>
  <c r="G252" i="1"/>
  <c r="E252" i="1" s="1"/>
  <c r="D253" i="1"/>
  <c r="L150" i="5" l="1"/>
  <c r="N150" i="5" s="1"/>
  <c r="D255" i="5"/>
  <c r="G254" i="5"/>
  <c r="E254" i="5" s="1"/>
  <c r="G253" i="1"/>
  <c r="E253" i="1" s="1"/>
  <c r="D254" i="1"/>
  <c r="P150" i="5" l="1"/>
  <c r="H151" i="5" s="1"/>
  <c r="D256" i="5"/>
  <c r="G255" i="5"/>
  <c r="E255" i="5" s="1"/>
  <c r="G254" i="1"/>
  <c r="E254" i="1" s="1"/>
  <c r="D255" i="1"/>
  <c r="J151" i="5" l="1"/>
  <c r="D257" i="5"/>
  <c r="G256" i="5"/>
  <c r="E256" i="5" s="1"/>
  <c r="G255" i="1"/>
  <c r="E255" i="1" s="1"/>
  <c r="D256" i="1"/>
  <c r="L151" i="5" l="1"/>
  <c r="N151" i="5" s="1"/>
  <c r="D260" i="5"/>
  <c r="G257" i="5"/>
  <c r="E257" i="5" s="1"/>
  <c r="G256" i="1"/>
  <c r="E256" i="1" s="1"/>
  <c r="D257" i="1"/>
  <c r="P151" i="5" l="1"/>
  <c r="H152" i="5" s="1"/>
  <c r="D261" i="5"/>
  <c r="G260" i="5"/>
  <c r="E260" i="5"/>
  <c r="G257" i="1"/>
  <c r="E257" i="1" s="1"/>
  <c r="D260" i="1"/>
  <c r="J152" i="5" l="1"/>
  <c r="D262" i="5"/>
  <c r="G261" i="5"/>
  <c r="E261" i="5" s="1"/>
  <c r="G260" i="1"/>
  <c r="E260" i="1" s="1"/>
  <c r="D261" i="1"/>
  <c r="L152" i="5" l="1"/>
  <c r="D263" i="5"/>
  <c r="G262" i="5"/>
  <c r="E262" i="5" s="1"/>
  <c r="G261" i="1"/>
  <c r="E261" i="1" s="1"/>
  <c r="D262" i="1"/>
  <c r="P152" i="5" l="1"/>
  <c r="H153" i="5" s="1"/>
  <c r="N152" i="5"/>
  <c r="D264" i="5"/>
  <c r="G263" i="5"/>
  <c r="E263" i="5" s="1"/>
  <c r="G262" i="1"/>
  <c r="E262" i="1" s="1"/>
  <c r="D263" i="1"/>
  <c r="J153" i="5" l="1"/>
  <c r="D265" i="5"/>
  <c r="G264" i="5"/>
  <c r="E264" i="5" s="1"/>
  <c r="G263" i="1"/>
  <c r="E263" i="1" s="1"/>
  <c r="D264" i="1"/>
  <c r="L153" i="5" l="1"/>
  <c r="P153" i="5" s="1"/>
  <c r="H154" i="5" s="1"/>
  <c r="D266" i="5"/>
  <c r="G265" i="5"/>
  <c r="E265" i="5" s="1"/>
  <c r="G264" i="1"/>
  <c r="E264" i="1" s="1"/>
  <c r="D265" i="1"/>
  <c r="N153" i="5" l="1"/>
  <c r="J154" i="5"/>
  <c r="D267" i="5"/>
  <c r="G266" i="5"/>
  <c r="E266" i="5" s="1"/>
  <c r="G265" i="1"/>
  <c r="E265" i="1" s="1"/>
  <c r="D266" i="1"/>
  <c r="L154" i="5" l="1"/>
  <c r="P154" i="5" s="1"/>
  <c r="H155" i="5" s="1"/>
  <c r="D268" i="5"/>
  <c r="G267" i="5"/>
  <c r="E267" i="5" s="1"/>
  <c r="G266" i="1"/>
  <c r="E266" i="1" s="1"/>
  <c r="D267" i="1"/>
  <c r="N154" i="5" l="1"/>
  <c r="J155" i="5"/>
  <c r="D269" i="5"/>
  <c r="G268" i="5"/>
  <c r="E268" i="5"/>
  <c r="E267" i="1"/>
  <c r="G267" i="1"/>
  <c r="D268" i="1"/>
  <c r="L155" i="5" l="1"/>
  <c r="P155" i="5" s="1"/>
  <c r="H156" i="5" s="1"/>
  <c r="D270" i="5"/>
  <c r="G269" i="5"/>
  <c r="E269" i="5" s="1"/>
  <c r="G268" i="1"/>
  <c r="E268" i="1" s="1"/>
  <c r="D269" i="1"/>
  <c r="J156" i="5" l="1"/>
  <c r="N155" i="5"/>
  <c r="D271" i="5"/>
  <c r="G270" i="5"/>
  <c r="E270" i="5"/>
  <c r="G269" i="1"/>
  <c r="E269" i="1" s="1"/>
  <c r="D270" i="1"/>
  <c r="L156" i="5" l="1"/>
  <c r="P156" i="5" s="1"/>
  <c r="H157" i="5" s="1"/>
  <c r="D274" i="5"/>
  <c r="G271" i="5"/>
  <c r="E271" i="5" s="1"/>
  <c r="G270" i="1"/>
  <c r="E270" i="1" s="1"/>
  <c r="D271" i="1"/>
  <c r="N156" i="5" l="1"/>
  <c r="J157" i="5"/>
  <c r="D275" i="5"/>
  <c r="G274" i="5"/>
  <c r="E274" i="5"/>
  <c r="G271" i="1"/>
  <c r="E271" i="1" s="1"/>
  <c r="D274" i="1"/>
  <c r="L157" i="5" l="1"/>
  <c r="P157" i="5" s="1"/>
  <c r="H158" i="5" s="1"/>
  <c r="D276" i="5"/>
  <c r="G275" i="5"/>
  <c r="E275" i="5" s="1"/>
  <c r="G274" i="1"/>
  <c r="E274" i="1" s="1"/>
  <c r="D275" i="1"/>
  <c r="N157" i="5" l="1"/>
  <c r="J158" i="5"/>
  <c r="D277" i="5"/>
  <c r="G276" i="5"/>
  <c r="E276" i="5"/>
  <c r="E275" i="1"/>
  <c r="G275" i="1"/>
  <c r="D276" i="1"/>
  <c r="L158" i="5" l="1"/>
  <c r="P158" i="5" s="1"/>
  <c r="H159" i="5" s="1"/>
  <c r="D278" i="5"/>
  <c r="G277" i="5"/>
  <c r="E277" i="5" s="1"/>
  <c r="G276" i="1"/>
  <c r="E276" i="1" s="1"/>
  <c r="D277" i="1"/>
  <c r="J159" i="5" l="1"/>
  <c r="N158" i="5"/>
  <c r="D279" i="5"/>
  <c r="G278" i="5"/>
  <c r="E278" i="5"/>
  <c r="G277" i="1"/>
  <c r="E277" i="1" s="1"/>
  <c r="D278" i="1"/>
  <c r="L159" i="5" l="1"/>
  <c r="N159" i="5" s="1"/>
  <c r="J160" i="5"/>
  <c r="I38" i="6" s="1"/>
  <c r="D280" i="5"/>
  <c r="G279" i="5"/>
  <c r="E279" i="5" s="1"/>
  <c r="G278" i="1"/>
  <c r="E278" i="1" s="1"/>
  <c r="D279" i="1"/>
  <c r="L160" i="5" l="1"/>
  <c r="P159" i="5"/>
  <c r="D281" i="5"/>
  <c r="G280" i="5"/>
  <c r="E280" i="5" s="1"/>
  <c r="G279" i="1"/>
  <c r="E279" i="1" s="1"/>
  <c r="D280" i="1"/>
  <c r="H162" i="5" l="1"/>
  <c r="H39" i="6" s="1"/>
  <c r="L38" i="6"/>
  <c r="N160" i="5"/>
  <c r="K38" i="6" s="1"/>
  <c r="J38" i="6"/>
  <c r="D282" i="5"/>
  <c r="G281" i="5"/>
  <c r="E281" i="5" s="1"/>
  <c r="G280" i="1"/>
  <c r="E280" i="1" s="1"/>
  <c r="D281" i="1"/>
  <c r="J162" i="5" l="1"/>
  <c r="L162" i="5" s="1"/>
  <c r="D283" i="5"/>
  <c r="G282" i="5"/>
  <c r="E282" i="5"/>
  <c r="G281" i="1"/>
  <c r="E281" i="1" s="1"/>
  <c r="D282" i="1"/>
  <c r="N162" i="5" l="1"/>
  <c r="P162" i="5"/>
  <c r="H163" i="5" s="1"/>
  <c r="D284" i="5"/>
  <c r="G283" i="5"/>
  <c r="E283" i="5" s="1"/>
  <c r="G282" i="1"/>
  <c r="E282" i="1" s="1"/>
  <c r="D283" i="1"/>
  <c r="J163" i="5" l="1"/>
  <c r="D285" i="5"/>
  <c r="G284" i="5"/>
  <c r="E284" i="5" s="1"/>
  <c r="G283" i="1"/>
  <c r="E283" i="1" s="1"/>
  <c r="D284" i="1"/>
  <c r="L163" i="5" l="1"/>
  <c r="N163" i="5" s="1"/>
  <c r="D288" i="5"/>
  <c r="G285" i="5"/>
  <c r="E285" i="5" s="1"/>
  <c r="G284" i="1"/>
  <c r="E284" i="1" s="1"/>
  <c r="D285" i="1"/>
  <c r="P163" i="5" l="1"/>
  <c r="H164" i="5" s="1"/>
  <c r="D289" i="5"/>
  <c r="G288" i="5"/>
  <c r="E288" i="5" s="1"/>
  <c r="G285" i="1"/>
  <c r="E285" i="1" s="1"/>
  <c r="D288" i="1"/>
  <c r="J164" i="5" l="1"/>
  <c r="D290" i="5"/>
  <c r="G289" i="5"/>
  <c r="E289" i="5" s="1"/>
  <c r="G288" i="1"/>
  <c r="E288" i="1" s="1"/>
  <c r="D289" i="1"/>
  <c r="L164" i="5" l="1"/>
  <c r="N164" i="5" s="1"/>
  <c r="D291" i="5"/>
  <c r="G290" i="5"/>
  <c r="E290" i="5" s="1"/>
  <c r="G289" i="1"/>
  <c r="E289" i="1" s="1"/>
  <c r="D290" i="1"/>
  <c r="P164" i="5" l="1"/>
  <c r="H165" i="5" s="1"/>
  <c r="D292" i="5"/>
  <c r="G291" i="5"/>
  <c r="E291" i="5" s="1"/>
  <c r="G290" i="1"/>
  <c r="E290" i="1" s="1"/>
  <c r="D291" i="1"/>
  <c r="J165" i="5" l="1"/>
  <c r="D293" i="5"/>
  <c r="G292" i="5"/>
  <c r="E292" i="5" s="1"/>
  <c r="G291" i="1"/>
  <c r="E291" i="1" s="1"/>
  <c r="D292" i="1"/>
  <c r="L165" i="5" l="1"/>
  <c r="N165" i="5" s="1"/>
  <c r="D294" i="5"/>
  <c r="G293" i="5"/>
  <c r="E293" i="5" s="1"/>
  <c r="G292" i="1"/>
  <c r="E292" i="1" s="1"/>
  <c r="D293" i="1"/>
  <c r="P165" i="5" l="1"/>
  <c r="H166" i="5" s="1"/>
  <c r="D295" i="5"/>
  <c r="G294" i="5"/>
  <c r="E294" i="5" s="1"/>
  <c r="G293" i="1"/>
  <c r="E293" i="1" s="1"/>
  <c r="D294" i="1"/>
  <c r="J166" i="5" l="1"/>
  <c r="D296" i="5"/>
  <c r="G295" i="5"/>
  <c r="E295" i="5" s="1"/>
  <c r="G294" i="1"/>
  <c r="E294" i="1" s="1"/>
  <c r="D295" i="1"/>
  <c r="L166" i="5" l="1"/>
  <c r="N166" i="5" s="1"/>
  <c r="D297" i="5"/>
  <c r="G296" i="5"/>
  <c r="E296" i="5" s="1"/>
  <c r="G295" i="1"/>
  <c r="E295" i="1" s="1"/>
  <c r="D296" i="1"/>
  <c r="P166" i="5" l="1"/>
  <c r="H167" i="5" s="1"/>
  <c r="D298" i="5"/>
  <c r="G297" i="5"/>
  <c r="E297" i="5" s="1"/>
  <c r="G296" i="1"/>
  <c r="E296" i="1" s="1"/>
  <c r="D297" i="1"/>
  <c r="J167" i="5" l="1"/>
  <c r="D299" i="5"/>
  <c r="G298" i="5"/>
  <c r="E298" i="5" s="1"/>
  <c r="G297" i="1"/>
  <c r="E297" i="1" s="1"/>
  <c r="D298" i="1"/>
  <c r="L167" i="5" l="1"/>
  <c r="P167" i="5" s="1"/>
  <c r="H168" i="5" s="1"/>
  <c r="D302" i="5"/>
  <c r="G299" i="5"/>
  <c r="E299" i="5" s="1"/>
  <c r="G298" i="1"/>
  <c r="E298" i="1" s="1"/>
  <c r="D299" i="1"/>
  <c r="N167" i="5" l="1"/>
  <c r="J168" i="5"/>
  <c r="D303" i="5"/>
  <c r="G302" i="5"/>
  <c r="E302" i="5" s="1"/>
  <c r="G299" i="1"/>
  <c r="E299" i="1" s="1"/>
  <c r="D302" i="1"/>
  <c r="L168" i="5" l="1"/>
  <c r="P168" i="5" s="1"/>
  <c r="H169" i="5" s="1"/>
  <c r="D304" i="5"/>
  <c r="G303" i="5"/>
  <c r="E303" i="5" s="1"/>
  <c r="G302" i="1"/>
  <c r="E302" i="1" s="1"/>
  <c r="D303" i="1"/>
  <c r="J169" i="5" l="1"/>
  <c r="N168" i="5"/>
  <c r="D305" i="5"/>
  <c r="G304" i="5"/>
  <c r="E304" i="5" s="1"/>
  <c r="G303" i="1"/>
  <c r="E303" i="1" s="1"/>
  <c r="D304" i="1"/>
  <c r="L169" i="5" l="1"/>
  <c r="P169" i="5" s="1"/>
  <c r="H170" i="5" s="1"/>
  <c r="D306" i="5"/>
  <c r="G305" i="5"/>
  <c r="E305" i="5" s="1"/>
  <c r="G304" i="1"/>
  <c r="E304" i="1" s="1"/>
  <c r="D305" i="1"/>
  <c r="N169" i="5" l="1"/>
  <c r="J170" i="5"/>
  <c r="D307" i="5"/>
  <c r="G306" i="5"/>
  <c r="E306" i="5" s="1"/>
  <c r="G305" i="1"/>
  <c r="E305" i="1" s="1"/>
  <c r="D306" i="1"/>
  <c r="L170" i="5" l="1"/>
  <c r="P170" i="5" s="1"/>
  <c r="H171" i="5" s="1"/>
  <c r="D308" i="5"/>
  <c r="G307" i="5"/>
  <c r="E307" i="5" s="1"/>
  <c r="G306" i="1"/>
  <c r="E306" i="1" s="1"/>
  <c r="D307" i="1"/>
  <c r="N170" i="5" l="1"/>
  <c r="J171" i="5"/>
  <c r="D309" i="5"/>
  <c r="G308" i="5"/>
  <c r="E308" i="5"/>
  <c r="G307" i="1"/>
  <c r="E307" i="1" s="1"/>
  <c r="D308" i="1"/>
  <c r="L171" i="5" l="1"/>
  <c r="P171" i="5" s="1"/>
  <c r="H172" i="5" s="1"/>
  <c r="D310" i="5"/>
  <c r="G309" i="5"/>
  <c r="E309" i="5" s="1"/>
  <c r="G308" i="1"/>
  <c r="E308" i="1" s="1"/>
  <c r="D309" i="1"/>
  <c r="J172" i="5" l="1"/>
  <c r="N171" i="5"/>
  <c r="D311" i="5"/>
  <c r="G310" i="5"/>
  <c r="E310" i="5" s="1"/>
  <c r="G309" i="1"/>
  <c r="E309" i="1" s="1"/>
  <c r="D310" i="1"/>
  <c r="L172" i="5" l="1"/>
  <c r="P172" i="5" s="1"/>
  <c r="H173" i="5" s="1"/>
  <c r="D312" i="5"/>
  <c r="G311" i="5"/>
  <c r="E311" i="5" s="1"/>
  <c r="G310" i="1"/>
  <c r="E310" i="1" s="1"/>
  <c r="D311" i="1"/>
  <c r="N172" i="5" l="1"/>
  <c r="J173" i="5"/>
  <c r="D313" i="5"/>
  <c r="G312" i="5"/>
  <c r="E312" i="5" s="1"/>
  <c r="G311" i="1"/>
  <c r="E311" i="1" s="1"/>
  <c r="D312" i="1"/>
  <c r="L173" i="5" l="1"/>
  <c r="N173" i="5" s="1"/>
  <c r="J174" i="5"/>
  <c r="I39" i="6" s="1"/>
  <c r="D316" i="5"/>
  <c r="G313" i="5"/>
  <c r="E313" i="5" s="1"/>
  <c r="G312" i="1"/>
  <c r="E312" i="1" s="1"/>
  <c r="D313" i="1"/>
  <c r="L174" i="5" l="1"/>
  <c r="P173" i="5"/>
  <c r="D317" i="5"/>
  <c r="G316" i="5"/>
  <c r="E316" i="5" s="1"/>
  <c r="G313" i="1"/>
  <c r="E313" i="1" s="1"/>
  <c r="D316" i="1"/>
  <c r="H176" i="5" l="1"/>
  <c r="H40" i="6" s="1"/>
  <c r="L39" i="6"/>
  <c r="N174" i="5"/>
  <c r="K39" i="6" s="1"/>
  <c r="J39" i="6"/>
  <c r="D318" i="5"/>
  <c r="G317" i="5"/>
  <c r="E317" i="5" s="1"/>
  <c r="G316" i="1"/>
  <c r="E316" i="1" s="1"/>
  <c r="D317" i="1"/>
  <c r="J176" i="5" l="1"/>
  <c r="L176" i="5" s="1"/>
  <c r="N176" i="5" s="1"/>
  <c r="D319" i="5"/>
  <c r="G318" i="5"/>
  <c r="E318" i="5" s="1"/>
  <c r="G317" i="1"/>
  <c r="E317" i="1" s="1"/>
  <c r="D318" i="1"/>
  <c r="P176" i="5" l="1"/>
  <c r="H177" i="5" s="1"/>
  <c r="D320" i="5"/>
  <c r="G319" i="5"/>
  <c r="E319" i="5" s="1"/>
  <c r="G318" i="1"/>
  <c r="E318" i="1" s="1"/>
  <c r="D319" i="1"/>
  <c r="J177" i="5" l="1"/>
  <c r="D321" i="5"/>
  <c r="G320" i="5"/>
  <c r="E320" i="5" s="1"/>
  <c r="G319" i="1"/>
  <c r="E319" i="1" s="1"/>
  <c r="D320" i="1"/>
  <c r="L177" i="5" l="1"/>
  <c r="N177" i="5" s="1"/>
  <c r="D322" i="5"/>
  <c r="G321" i="5"/>
  <c r="E321" i="5" s="1"/>
  <c r="G320" i="1"/>
  <c r="E320" i="1" s="1"/>
  <c r="D321" i="1"/>
  <c r="P177" i="5" l="1"/>
  <c r="H178" i="5" s="1"/>
  <c r="G322" i="5"/>
  <c r="E322" i="5" s="1"/>
  <c r="D323" i="5"/>
  <c r="G321" i="1"/>
  <c r="E321" i="1" s="1"/>
  <c r="D322" i="1"/>
  <c r="J178" i="5" l="1"/>
  <c r="G323" i="5"/>
  <c r="E323" i="5" s="1"/>
  <c r="D324" i="5"/>
  <c r="G322" i="1"/>
  <c r="E322" i="1" s="1"/>
  <c r="D323" i="1"/>
  <c r="L178" i="5" l="1"/>
  <c r="E324" i="5"/>
  <c r="G324" i="5"/>
  <c r="D325" i="5"/>
  <c r="G323" i="1"/>
  <c r="E323" i="1" s="1"/>
  <c r="D324" i="1"/>
  <c r="P178" i="5" l="1"/>
  <c r="H179" i="5" s="1"/>
  <c r="N178" i="5"/>
  <c r="G325" i="5"/>
  <c r="E325" i="5" s="1"/>
  <c r="D326" i="5"/>
  <c r="G324" i="1"/>
  <c r="E324" i="1" s="1"/>
  <c r="D325" i="1"/>
  <c r="J179" i="5" l="1"/>
  <c r="G326" i="5"/>
  <c r="E326" i="5" s="1"/>
  <c r="D327" i="5"/>
  <c r="G325" i="1"/>
  <c r="E325" i="1" s="1"/>
  <c r="D326" i="1"/>
  <c r="L179" i="5" l="1"/>
  <c r="N179" i="5" s="1"/>
  <c r="G327" i="5"/>
  <c r="E327" i="5" s="1"/>
  <c r="D330" i="5"/>
  <c r="G326" i="1"/>
  <c r="E326" i="1" s="1"/>
  <c r="D327" i="1"/>
  <c r="P179" i="5" l="1"/>
  <c r="H180" i="5" s="1"/>
  <c r="G330" i="5"/>
  <c r="E330" i="5" s="1"/>
  <c r="D331" i="5"/>
  <c r="G327" i="1"/>
  <c r="E327" i="1" s="1"/>
  <c r="D330" i="1"/>
  <c r="J180" i="5" l="1"/>
  <c r="G331" i="5"/>
  <c r="E331" i="5" s="1"/>
  <c r="D332" i="5"/>
  <c r="G330" i="1"/>
  <c r="E330" i="1" s="1"/>
  <c r="D331" i="1"/>
  <c r="L180" i="5" l="1"/>
  <c r="G332" i="5"/>
  <c r="E332" i="5" s="1"/>
  <c r="D333" i="5"/>
  <c r="G331" i="1"/>
  <c r="E331" i="1" s="1"/>
  <c r="D332" i="1"/>
  <c r="P180" i="5" l="1"/>
  <c r="H181" i="5" s="1"/>
  <c r="N180" i="5"/>
  <c r="G333" i="5"/>
  <c r="E333" i="5" s="1"/>
  <c r="D334" i="5"/>
  <c r="G332" i="1"/>
  <c r="E332" i="1" s="1"/>
  <c r="D333" i="1"/>
  <c r="J181" i="5" l="1"/>
  <c r="G334" i="5"/>
  <c r="E334" i="5" s="1"/>
  <c r="D335" i="5"/>
  <c r="G333" i="1"/>
  <c r="E333" i="1" s="1"/>
  <c r="D334" i="1"/>
  <c r="L181" i="5" l="1"/>
  <c r="P181" i="5" s="1"/>
  <c r="H182" i="5" s="1"/>
  <c r="G335" i="5"/>
  <c r="E335" i="5" s="1"/>
  <c r="D336" i="5"/>
  <c r="G334" i="1"/>
  <c r="E334" i="1" s="1"/>
  <c r="D335" i="1"/>
  <c r="J182" i="5" l="1"/>
  <c r="N181" i="5"/>
  <c r="G336" i="5"/>
  <c r="E336" i="5" s="1"/>
  <c r="D337" i="5"/>
  <c r="G335" i="1"/>
  <c r="E335" i="1" s="1"/>
  <c r="D336" i="1"/>
  <c r="L182" i="5" l="1"/>
  <c r="P182" i="5" s="1"/>
  <c r="H183" i="5" s="1"/>
  <c r="G337" i="5"/>
  <c r="E337" i="5" s="1"/>
  <c r="D338" i="5"/>
  <c r="G336" i="1"/>
  <c r="E336" i="1" s="1"/>
  <c r="D337" i="1"/>
  <c r="N182" i="5" l="1"/>
  <c r="J183" i="5"/>
  <c r="G338" i="5"/>
  <c r="E338" i="5" s="1"/>
  <c r="D339" i="5"/>
  <c r="G337" i="1"/>
  <c r="E337" i="1" s="1"/>
  <c r="D338" i="1"/>
  <c r="L183" i="5" l="1"/>
  <c r="P183" i="5" s="1"/>
  <c r="H184" i="5" s="1"/>
  <c r="G339" i="5"/>
  <c r="E339" i="5" s="1"/>
  <c r="D340" i="5"/>
  <c r="G338" i="1"/>
  <c r="E338" i="1" s="1"/>
  <c r="D339" i="1"/>
  <c r="N183" i="5" l="1"/>
  <c r="J184" i="5"/>
  <c r="G340" i="5"/>
  <c r="E340" i="5" s="1"/>
  <c r="D341" i="5"/>
  <c r="G339" i="1"/>
  <c r="E339" i="1" s="1"/>
  <c r="D340" i="1"/>
  <c r="L184" i="5" l="1"/>
  <c r="P184" i="5" s="1"/>
  <c r="H185" i="5" s="1"/>
  <c r="G341" i="5"/>
  <c r="E341" i="5" s="1"/>
  <c r="D344" i="5"/>
  <c r="G340" i="1"/>
  <c r="E340" i="1" s="1"/>
  <c r="D341" i="1"/>
  <c r="N184" i="5" l="1"/>
  <c r="J185" i="5"/>
  <c r="G344" i="5"/>
  <c r="E344" i="5" s="1"/>
  <c r="D345" i="5"/>
  <c r="G341" i="1"/>
  <c r="E341" i="1" s="1"/>
  <c r="D344" i="1"/>
  <c r="L185" i="5" l="1"/>
  <c r="P185" i="5" s="1"/>
  <c r="H186" i="5" s="1"/>
  <c r="G345" i="5"/>
  <c r="E345" i="5" s="1"/>
  <c r="D346" i="5"/>
  <c r="G344" i="1"/>
  <c r="E344" i="1" s="1"/>
  <c r="D345" i="1"/>
  <c r="J186" i="5" l="1"/>
  <c r="N185" i="5"/>
  <c r="G346" i="5"/>
  <c r="E346" i="5" s="1"/>
  <c r="D347" i="5"/>
  <c r="G345" i="1"/>
  <c r="E345" i="1" s="1"/>
  <c r="D346" i="1"/>
  <c r="L186" i="5" l="1"/>
  <c r="P186" i="5" s="1"/>
  <c r="H187" i="5" s="1"/>
  <c r="G347" i="5"/>
  <c r="E347" i="5" s="1"/>
  <c r="D348" i="5"/>
  <c r="G346" i="1"/>
  <c r="E346" i="1" s="1"/>
  <c r="D347" i="1"/>
  <c r="N186" i="5" l="1"/>
  <c r="J187" i="5"/>
  <c r="G348" i="5"/>
  <c r="E348" i="5" s="1"/>
  <c r="D349" i="5"/>
  <c r="G347" i="1"/>
  <c r="E347" i="1" s="1"/>
  <c r="D348" i="1"/>
  <c r="L187" i="5" l="1"/>
  <c r="N187" i="5" s="1"/>
  <c r="J188" i="5"/>
  <c r="I40" i="6" s="1"/>
  <c r="G349" i="5"/>
  <c r="E349" i="5" s="1"/>
  <c r="D350" i="5"/>
  <c r="E348" i="1"/>
  <c r="G348" i="1"/>
  <c r="D349" i="1"/>
  <c r="L188" i="5" l="1"/>
  <c r="P187" i="5"/>
  <c r="G350" i="5"/>
  <c r="E350" i="5" s="1"/>
  <c r="D351" i="5"/>
  <c r="G349" i="1"/>
  <c r="E349" i="1" s="1"/>
  <c r="D350" i="1"/>
  <c r="H190" i="5" l="1"/>
  <c r="H41" i="6" s="1"/>
  <c r="L40" i="6"/>
  <c r="N188" i="5"/>
  <c r="K40" i="6" s="1"/>
  <c r="J40" i="6"/>
  <c r="J190" i="5"/>
  <c r="G351" i="5"/>
  <c r="E351" i="5" s="1"/>
  <c r="D352" i="5"/>
  <c r="G350" i="1"/>
  <c r="E350" i="1" s="1"/>
  <c r="D351" i="1"/>
  <c r="L190" i="5" l="1"/>
  <c r="G352" i="5"/>
  <c r="E352" i="5" s="1"/>
  <c r="D353" i="5"/>
  <c r="G351" i="1"/>
  <c r="E351" i="1" s="1"/>
  <c r="D352" i="1"/>
  <c r="P190" i="5" l="1"/>
  <c r="H191" i="5" s="1"/>
  <c r="N190" i="5"/>
  <c r="G353" i="5"/>
  <c r="E353" i="5" s="1"/>
  <c r="D354" i="5"/>
  <c r="E352" i="1"/>
  <c r="G352" i="1"/>
  <c r="D353" i="1"/>
  <c r="J191" i="5" l="1"/>
  <c r="E354" i="5"/>
  <c r="G354" i="5"/>
  <c r="D355" i="5"/>
  <c r="G353" i="1"/>
  <c r="E353" i="1" s="1"/>
  <c r="D354" i="1"/>
  <c r="L191" i="5" l="1"/>
  <c r="N191" i="5" s="1"/>
  <c r="G355" i="5"/>
  <c r="E355" i="5" s="1"/>
  <c r="D358" i="5"/>
  <c r="G354" i="1"/>
  <c r="E354" i="1" s="1"/>
  <c r="D355" i="1"/>
  <c r="P191" i="5" l="1"/>
  <c r="H192" i="5" s="1"/>
  <c r="E358" i="5"/>
  <c r="G358" i="5"/>
  <c r="D359" i="5"/>
  <c r="G355" i="1"/>
  <c r="E355" i="1" s="1"/>
  <c r="D358" i="1"/>
  <c r="J192" i="5" l="1"/>
  <c r="G359" i="5"/>
  <c r="E359" i="5" s="1"/>
  <c r="D360" i="5"/>
  <c r="G358" i="1"/>
  <c r="E358" i="1" s="1"/>
  <c r="D359" i="1"/>
  <c r="L192" i="5" l="1"/>
  <c r="N192" i="5" s="1"/>
  <c r="G360" i="5"/>
  <c r="E360" i="5" s="1"/>
  <c r="D361" i="5"/>
  <c r="G359" i="1"/>
  <c r="E359" i="1" s="1"/>
  <c r="D360" i="1"/>
  <c r="P192" i="5" l="1"/>
  <c r="H193" i="5" s="1"/>
  <c r="G361" i="5"/>
  <c r="E361" i="5" s="1"/>
  <c r="D362" i="5"/>
  <c r="G360" i="1"/>
  <c r="E360" i="1" s="1"/>
  <c r="D361" i="1"/>
  <c r="J193" i="5" l="1"/>
  <c r="E362" i="5"/>
  <c r="G362" i="5"/>
  <c r="D363" i="5"/>
  <c r="G361" i="1"/>
  <c r="E361" i="1" s="1"/>
  <c r="D362" i="1"/>
  <c r="L193" i="5" l="1"/>
  <c r="N193" i="5" s="1"/>
  <c r="G363" i="5"/>
  <c r="E363" i="5" s="1"/>
  <c r="D364" i="5"/>
  <c r="G362" i="1"/>
  <c r="E362" i="1" s="1"/>
  <c r="D363" i="1"/>
  <c r="P193" i="5" l="1"/>
  <c r="H194" i="5" s="1"/>
  <c r="E364" i="5"/>
  <c r="G364" i="5"/>
  <c r="D365" i="5"/>
  <c r="G363" i="1"/>
  <c r="E363" i="1" s="1"/>
  <c r="D364" i="1"/>
  <c r="J194" i="5" l="1"/>
  <c r="G365" i="5"/>
  <c r="E365" i="5" s="1"/>
  <c r="D366" i="5"/>
  <c r="G364" i="1"/>
  <c r="E364" i="1" s="1"/>
  <c r="D365" i="1"/>
  <c r="L194" i="5" l="1"/>
  <c r="N194" i="5" s="1"/>
  <c r="G366" i="5"/>
  <c r="E366" i="5" s="1"/>
  <c r="D367" i="5"/>
  <c r="G365" i="1"/>
  <c r="E365" i="1" s="1"/>
  <c r="D366" i="1"/>
  <c r="P194" i="5" l="1"/>
  <c r="H195" i="5" s="1"/>
  <c r="G367" i="5"/>
  <c r="E367" i="5" s="1"/>
  <c r="D368" i="5"/>
  <c r="G366" i="1"/>
  <c r="E366" i="1" s="1"/>
  <c r="D367" i="1"/>
  <c r="J195" i="5" l="1"/>
  <c r="E368" i="5"/>
  <c r="G368" i="5"/>
  <c r="D369" i="5"/>
  <c r="G367" i="1"/>
  <c r="E367" i="1" s="1"/>
  <c r="D368" i="1"/>
  <c r="L195" i="5" l="1"/>
  <c r="P195" i="5" s="1"/>
  <c r="H196" i="5" s="1"/>
  <c r="G369" i="5"/>
  <c r="E369" i="5" s="1"/>
  <c r="D372" i="5"/>
  <c r="G368" i="1"/>
  <c r="E368" i="1" s="1"/>
  <c r="D369" i="1"/>
  <c r="J196" i="5" l="1"/>
  <c r="N195" i="5"/>
  <c r="G372" i="5"/>
  <c r="E372" i="5" s="1"/>
  <c r="D373" i="5"/>
  <c r="G369" i="1"/>
  <c r="E369" i="1" s="1"/>
  <c r="D372" i="1"/>
  <c r="L196" i="5" l="1"/>
  <c r="P196" i="5" s="1"/>
  <c r="H197" i="5" s="1"/>
  <c r="G373" i="5"/>
  <c r="E373" i="5" s="1"/>
  <c r="D374" i="5"/>
  <c r="G372" i="1"/>
  <c r="E372" i="1" s="1"/>
  <c r="D373" i="1"/>
  <c r="N196" i="5" l="1"/>
  <c r="J197" i="5"/>
  <c r="G374" i="5"/>
  <c r="E374" i="5" s="1"/>
  <c r="D375" i="5"/>
  <c r="G373" i="1"/>
  <c r="E373" i="1" s="1"/>
  <c r="D374" i="1"/>
  <c r="L197" i="5" l="1"/>
  <c r="P197" i="5" s="1"/>
  <c r="H198" i="5" s="1"/>
  <c r="G375" i="5"/>
  <c r="E375" i="5" s="1"/>
  <c r="D376" i="5"/>
  <c r="G374" i="1"/>
  <c r="E374" i="1" s="1"/>
  <c r="D375" i="1"/>
  <c r="J198" i="5" l="1"/>
  <c r="N197" i="5"/>
  <c r="G376" i="5"/>
  <c r="E376" i="5" s="1"/>
  <c r="D377" i="5"/>
  <c r="G375" i="1"/>
  <c r="E375" i="1" s="1"/>
  <c r="D376" i="1"/>
  <c r="L198" i="5" l="1"/>
  <c r="P198" i="5" s="1"/>
  <c r="H199" i="5" s="1"/>
  <c r="D378" i="5"/>
  <c r="G377" i="5"/>
  <c r="E377" i="5" s="1"/>
  <c r="G376" i="1"/>
  <c r="E376" i="1" s="1"/>
  <c r="D377" i="1"/>
  <c r="N198" i="5" l="1"/>
  <c r="J199" i="5"/>
  <c r="D379" i="5"/>
  <c r="G378" i="5"/>
  <c r="E378" i="5"/>
  <c r="E377" i="1"/>
  <c r="G377" i="1"/>
  <c r="D378" i="1"/>
  <c r="L199" i="5" l="1"/>
  <c r="P199" i="5" s="1"/>
  <c r="H200" i="5" s="1"/>
  <c r="D380" i="5"/>
  <c r="G379" i="5"/>
  <c r="E379" i="5" s="1"/>
  <c r="G378" i="1"/>
  <c r="E378" i="1" s="1"/>
  <c r="D379" i="1"/>
  <c r="N199" i="5" l="1"/>
  <c r="J200" i="5"/>
  <c r="D381" i="5"/>
  <c r="G380" i="5"/>
  <c r="E380" i="5"/>
  <c r="E379" i="1"/>
  <c r="G379" i="1"/>
  <c r="D380" i="1"/>
  <c r="L200" i="5" l="1"/>
  <c r="P200" i="5" s="1"/>
  <c r="H201" i="5" s="1"/>
  <c r="D382" i="5"/>
  <c r="G381" i="5"/>
  <c r="E381" i="5" s="1"/>
  <c r="G380" i="1"/>
  <c r="E380" i="1" s="1"/>
  <c r="D381" i="1"/>
  <c r="N200" i="5" l="1"/>
  <c r="J201" i="5"/>
  <c r="D383" i="5"/>
  <c r="G382" i="5"/>
  <c r="E382" i="5"/>
  <c r="E381" i="1"/>
  <c r="G381" i="1"/>
  <c r="D382" i="1"/>
  <c r="L201" i="5" l="1"/>
  <c r="N201" i="5" s="1"/>
  <c r="J202" i="5"/>
  <c r="I41" i="6" s="1"/>
  <c r="D386" i="5"/>
  <c r="G383" i="5"/>
  <c r="E383" i="5" s="1"/>
  <c r="G382" i="1"/>
  <c r="E382" i="1" s="1"/>
  <c r="D383" i="1"/>
  <c r="L202" i="5" l="1"/>
  <c r="P201" i="5"/>
  <c r="D387" i="5"/>
  <c r="G386" i="5"/>
  <c r="E386" i="5" s="1"/>
  <c r="G383" i="1"/>
  <c r="E383" i="1" s="1"/>
  <c r="D386" i="1"/>
  <c r="H204" i="5" l="1"/>
  <c r="H42" i="6" s="1"/>
  <c r="L41" i="6"/>
  <c r="N202" i="5"/>
  <c r="K41" i="6" s="1"/>
  <c r="J41" i="6"/>
  <c r="J204" i="5"/>
  <c r="D388" i="5"/>
  <c r="G387" i="5"/>
  <c r="E387" i="5" s="1"/>
  <c r="G386" i="1"/>
  <c r="E386" i="1" s="1"/>
  <c r="D387" i="1"/>
  <c r="L204" i="5" l="1"/>
  <c r="D389" i="5"/>
  <c r="G388" i="5"/>
  <c r="E388" i="5" s="1"/>
  <c r="G387" i="1"/>
  <c r="E387" i="1" s="1"/>
  <c r="D388" i="1"/>
  <c r="P204" i="5" l="1"/>
  <c r="H205" i="5" s="1"/>
  <c r="N204" i="5"/>
  <c r="D390" i="5"/>
  <c r="G389" i="5"/>
  <c r="E389" i="5" s="1"/>
  <c r="G388" i="1"/>
  <c r="E388" i="1" s="1"/>
  <c r="D389" i="1"/>
  <c r="J205" i="5" l="1"/>
  <c r="D391" i="5"/>
  <c r="G390" i="5"/>
  <c r="E390" i="5" s="1"/>
  <c r="G389" i="1"/>
  <c r="E389" i="1" s="1"/>
  <c r="D390" i="1"/>
  <c r="L205" i="5" l="1"/>
  <c r="D392" i="5"/>
  <c r="G391" i="5"/>
  <c r="E391" i="5" s="1"/>
  <c r="G390" i="1"/>
  <c r="E390" i="1" s="1"/>
  <c r="D391" i="1"/>
  <c r="P205" i="5" l="1"/>
  <c r="H206" i="5" s="1"/>
  <c r="N205" i="5"/>
  <c r="D393" i="5"/>
  <c r="G392" i="5"/>
  <c r="E392" i="5" s="1"/>
  <c r="G391" i="1"/>
  <c r="E391" i="1" s="1"/>
  <c r="D392" i="1"/>
  <c r="J206" i="5" l="1"/>
  <c r="D394" i="5"/>
  <c r="G393" i="5"/>
  <c r="E393" i="5" s="1"/>
  <c r="G392" i="1"/>
  <c r="E392" i="1" s="1"/>
  <c r="D393" i="1"/>
  <c r="L206" i="5" l="1"/>
  <c r="D395" i="5"/>
  <c r="G394" i="5"/>
  <c r="E394" i="5"/>
  <c r="G393" i="1"/>
  <c r="E393" i="1" s="1"/>
  <c r="D394" i="1"/>
  <c r="P206" i="5" l="1"/>
  <c r="H207" i="5" s="1"/>
  <c r="N206" i="5"/>
  <c r="D396" i="5"/>
  <c r="G395" i="5"/>
  <c r="E395" i="5" s="1"/>
  <c r="G394" i="1"/>
  <c r="E394" i="1" s="1"/>
  <c r="D395" i="1"/>
  <c r="J207" i="5" l="1"/>
  <c r="D397" i="5"/>
  <c r="G396" i="5"/>
  <c r="E396" i="5"/>
  <c r="G395" i="1"/>
  <c r="E395" i="1" s="1"/>
  <c r="D396" i="1"/>
  <c r="L207" i="5" l="1"/>
  <c r="D400" i="5"/>
  <c r="G397" i="5"/>
  <c r="E397" i="5" s="1"/>
  <c r="G396" i="1"/>
  <c r="E396" i="1" s="1"/>
  <c r="D397" i="1"/>
  <c r="P207" i="5" l="1"/>
  <c r="H208" i="5" s="1"/>
  <c r="N207" i="5"/>
  <c r="D401" i="5"/>
  <c r="G400" i="5"/>
  <c r="E400" i="5" s="1"/>
  <c r="G397" i="1"/>
  <c r="E397" i="1" s="1"/>
  <c r="D400" i="1"/>
  <c r="J208" i="5" l="1"/>
  <c r="D402" i="5"/>
  <c r="G401" i="5"/>
  <c r="E401" i="5" s="1"/>
  <c r="G400" i="1"/>
  <c r="E400" i="1" s="1"/>
  <c r="D401" i="1"/>
  <c r="L208" i="5" l="1"/>
  <c r="N208" i="5" s="1"/>
  <c r="D403" i="5"/>
  <c r="G402" i="5"/>
  <c r="E402" i="5"/>
  <c r="G401" i="1"/>
  <c r="E401" i="1" s="1"/>
  <c r="D402" i="1"/>
  <c r="P208" i="5" l="1"/>
  <c r="H209" i="5" s="1"/>
  <c r="D404" i="5"/>
  <c r="G403" i="5"/>
  <c r="E403" i="5" s="1"/>
  <c r="G402" i="1"/>
  <c r="E402" i="1" s="1"/>
  <c r="D403" i="1"/>
  <c r="J209" i="5" l="1"/>
  <c r="D405" i="5"/>
  <c r="G404" i="5"/>
  <c r="E404" i="5" s="1"/>
  <c r="G403" i="1"/>
  <c r="E403" i="1" s="1"/>
  <c r="D404" i="1"/>
  <c r="L209" i="5" l="1"/>
  <c r="P209" i="5" s="1"/>
  <c r="H210" i="5" s="1"/>
  <c r="D406" i="5"/>
  <c r="G405" i="5"/>
  <c r="E405" i="5" s="1"/>
  <c r="G404" i="1"/>
  <c r="E404" i="1" s="1"/>
  <c r="D405" i="1"/>
  <c r="N209" i="5" l="1"/>
  <c r="J210" i="5"/>
  <c r="D407" i="5"/>
  <c r="G406" i="5"/>
  <c r="E406" i="5" s="1"/>
  <c r="G405" i="1"/>
  <c r="E405" i="1" s="1"/>
  <c r="D406" i="1"/>
  <c r="L210" i="5" l="1"/>
  <c r="P210" i="5" s="1"/>
  <c r="H211" i="5" s="1"/>
  <c r="D408" i="5"/>
  <c r="G407" i="5"/>
  <c r="E407" i="5" s="1"/>
  <c r="G406" i="1"/>
  <c r="E406" i="1" s="1"/>
  <c r="D407" i="1"/>
  <c r="J211" i="5" l="1"/>
  <c r="N210" i="5"/>
  <c r="D409" i="5"/>
  <c r="G408" i="5"/>
  <c r="E408" i="5"/>
  <c r="E407" i="1"/>
  <c r="G407" i="1"/>
  <c r="D408" i="1"/>
  <c r="L211" i="5" l="1"/>
  <c r="P211" i="5" s="1"/>
  <c r="H212" i="5" s="1"/>
  <c r="D410" i="5"/>
  <c r="G409" i="5"/>
  <c r="E409" i="5" s="1"/>
  <c r="G408" i="1"/>
  <c r="E408" i="1" s="1"/>
  <c r="D409" i="1"/>
  <c r="N211" i="5" l="1"/>
  <c r="J212" i="5"/>
  <c r="D411" i="5"/>
  <c r="G410" i="5"/>
  <c r="E410" i="5"/>
  <c r="E409" i="1"/>
  <c r="G409" i="1"/>
  <c r="D410" i="1"/>
  <c r="L212" i="5" l="1"/>
  <c r="P212" i="5" s="1"/>
  <c r="H213" i="5" s="1"/>
  <c r="D414" i="5"/>
  <c r="G411" i="5"/>
  <c r="E411" i="5" s="1"/>
  <c r="G410" i="1"/>
  <c r="E410" i="1" s="1"/>
  <c r="D411" i="1"/>
  <c r="N212" i="5" l="1"/>
  <c r="J213" i="5"/>
  <c r="D415" i="5"/>
  <c r="G414" i="5"/>
  <c r="E414" i="5"/>
  <c r="E411" i="1"/>
  <c r="G411" i="1"/>
  <c r="D414" i="1"/>
  <c r="L213" i="5" l="1"/>
  <c r="P213" i="5" s="1"/>
  <c r="H214" i="5" s="1"/>
  <c r="D416" i="5"/>
  <c r="G415" i="5"/>
  <c r="E415" i="5" s="1"/>
  <c r="G414" i="1"/>
  <c r="E414" i="1" s="1"/>
  <c r="D415" i="1"/>
  <c r="J214" i="5" l="1"/>
  <c r="N213" i="5"/>
  <c r="D417" i="5"/>
  <c r="G416" i="5"/>
  <c r="E416" i="5"/>
  <c r="E415" i="1"/>
  <c r="G415" i="1"/>
  <c r="D416" i="1"/>
  <c r="L214" i="5" l="1"/>
  <c r="P214" i="5" s="1"/>
  <c r="H215" i="5" s="1"/>
  <c r="D418" i="5"/>
  <c r="G417" i="5"/>
  <c r="E417" i="5" s="1"/>
  <c r="G416" i="1"/>
  <c r="E416" i="1" s="1"/>
  <c r="D417" i="1"/>
  <c r="N214" i="5" l="1"/>
  <c r="J215" i="5"/>
  <c r="D419" i="5"/>
  <c r="G418" i="5"/>
  <c r="E418" i="5"/>
  <c r="E417" i="1"/>
  <c r="G417" i="1"/>
  <c r="D418" i="1"/>
  <c r="L215" i="5" l="1"/>
  <c r="N215" i="5" s="1"/>
  <c r="J216" i="5"/>
  <c r="I42" i="6" s="1"/>
  <c r="D420" i="5"/>
  <c r="G419" i="5"/>
  <c r="E419" i="5" s="1"/>
  <c r="G418" i="1"/>
  <c r="E418" i="1" s="1"/>
  <c r="D419" i="1"/>
  <c r="L216" i="5" l="1"/>
  <c r="P215" i="5"/>
  <c r="D421" i="5"/>
  <c r="G420" i="5"/>
  <c r="E420" i="5"/>
  <c r="E419" i="1"/>
  <c r="G419" i="1"/>
  <c r="D420" i="1"/>
  <c r="H218" i="5" l="1"/>
  <c r="H43" i="6" s="1"/>
  <c r="L42" i="6"/>
  <c r="N216" i="5"/>
  <c r="K42" i="6" s="1"/>
  <c r="J42" i="6"/>
  <c r="D422" i="5"/>
  <c r="G421" i="5"/>
  <c r="E421" i="5" s="1"/>
  <c r="G420" i="1"/>
  <c r="E420" i="1" s="1"/>
  <c r="D421" i="1"/>
  <c r="J218" i="5" l="1"/>
  <c r="L218" i="5" s="1"/>
  <c r="N218" i="5" s="1"/>
  <c r="D423" i="5"/>
  <c r="G422" i="5"/>
  <c r="E422" i="5"/>
  <c r="G421" i="1"/>
  <c r="E421" i="1" s="1"/>
  <c r="D422" i="1"/>
  <c r="P218" i="5" l="1"/>
  <c r="H219" i="5" s="1"/>
  <c r="D424" i="5"/>
  <c r="G423" i="5"/>
  <c r="E423" i="5" s="1"/>
  <c r="G422" i="1"/>
  <c r="E422" i="1" s="1"/>
  <c r="D423" i="1"/>
  <c r="J219" i="5" l="1"/>
  <c r="D425" i="5"/>
  <c r="G424" i="5"/>
  <c r="E424" i="5"/>
  <c r="G423" i="1"/>
  <c r="E423" i="1" s="1"/>
  <c r="D424" i="1"/>
  <c r="L219" i="5" l="1"/>
  <c r="D428" i="5"/>
  <c r="G425" i="5"/>
  <c r="E425" i="5" s="1"/>
  <c r="G424" i="1"/>
  <c r="E424" i="1" s="1"/>
  <c r="D425" i="1"/>
  <c r="P219" i="5" l="1"/>
  <c r="H220" i="5" s="1"/>
  <c r="N219" i="5"/>
  <c r="D429" i="5"/>
  <c r="G428" i="5"/>
  <c r="E428" i="5" s="1"/>
  <c r="G425" i="1"/>
  <c r="E425" i="1" s="1"/>
  <c r="D428" i="1"/>
  <c r="J220" i="5" l="1"/>
  <c r="D430" i="5"/>
  <c r="G429" i="5"/>
  <c r="E429" i="5" s="1"/>
  <c r="G428" i="1"/>
  <c r="E428" i="1" s="1"/>
  <c r="D429" i="1"/>
  <c r="L220" i="5" l="1"/>
  <c r="N220" i="5" s="1"/>
  <c r="D431" i="5"/>
  <c r="G430" i="5"/>
  <c r="E430" i="5" s="1"/>
  <c r="G429" i="1"/>
  <c r="E429" i="1" s="1"/>
  <c r="D430" i="1"/>
  <c r="P220" i="5" l="1"/>
  <c r="H221" i="5" s="1"/>
  <c r="D432" i="5"/>
  <c r="G431" i="5"/>
  <c r="E431" i="5" s="1"/>
  <c r="G430" i="1"/>
  <c r="E430" i="1" s="1"/>
  <c r="D431" i="1"/>
  <c r="J221" i="5" l="1"/>
  <c r="D433" i="5"/>
  <c r="G432" i="5"/>
  <c r="E432" i="5" s="1"/>
  <c r="G431" i="1"/>
  <c r="E431" i="1" s="1"/>
  <c r="D432" i="1"/>
  <c r="L221" i="5" l="1"/>
  <c r="D434" i="5"/>
  <c r="G433" i="5"/>
  <c r="E433" i="5" s="1"/>
  <c r="G432" i="1"/>
  <c r="E432" i="1" s="1"/>
  <c r="D433" i="1"/>
  <c r="P221" i="5" l="1"/>
  <c r="H222" i="5" s="1"/>
  <c r="N221" i="5"/>
  <c r="D435" i="5"/>
  <c r="G434" i="5"/>
  <c r="E434" i="5" s="1"/>
  <c r="G433" i="1"/>
  <c r="E433" i="1" s="1"/>
  <c r="D434" i="1"/>
  <c r="J222" i="5" l="1"/>
  <c r="D436" i="5"/>
  <c r="G435" i="5"/>
  <c r="E435" i="5" s="1"/>
  <c r="G434" i="1"/>
  <c r="E434" i="1" s="1"/>
  <c r="D435" i="1"/>
  <c r="L222" i="5" l="1"/>
  <c r="N222" i="5" s="1"/>
  <c r="D437" i="5"/>
  <c r="G436" i="5"/>
  <c r="E436" i="5" s="1"/>
  <c r="G435" i="1"/>
  <c r="E435" i="1" s="1"/>
  <c r="D436" i="1"/>
  <c r="P222" i="5" l="1"/>
  <c r="H223" i="5" s="1"/>
  <c r="G437" i="5"/>
  <c r="E437" i="5" s="1"/>
  <c r="D438" i="5"/>
  <c r="G436" i="1"/>
  <c r="E436" i="1" s="1"/>
  <c r="D437" i="1"/>
  <c r="J223" i="5" l="1"/>
  <c r="G438" i="5"/>
  <c r="E438" i="5" s="1"/>
  <c r="D439" i="5"/>
  <c r="G437" i="1"/>
  <c r="E437" i="1" s="1"/>
  <c r="D438" i="1"/>
  <c r="L223" i="5" l="1"/>
  <c r="P223" i="5" s="1"/>
  <c r="H224" i="5" s="1"/>
  <c r="G439" i="5"/>
  <c r="E439" i="5" s="1"/>
  <c r="D442" i="5"/>
  <c r="G438" i="1"/>
  <c r="E438" i="1" s="1"/>
  <c r="D439" i="1"/>
  <c r="N223" i="5" l="1"/>
  <c r="J224" i="5"/>
  <c r="G442" i="5"/>
  <c r="E442" i="5"/>
  <c r="D443" i="5"/>
  <c r="G439" i="1"/>
  <c r="E439" i="1" s="1"/>
  <c r="D442" i="1"/>
  <c r="L224" i="5" l="1"/>
  <c r="P224" i="5" s="1"/>
  <c r="H225" i="5" s="1"/>
  <c r="G443" i="5"/>
  <c r="E443" i="5" s="1"/>
  <c r="D444" i="5"/>
  <c r="G442" i="1"/>
  <c r="E442" i="1" s="1"/>
  <c r="D443" i="1"/>
  <c r="J225" i="5" l="1"/>
  <c r="N224" i="5"/>
  <c r="G444" i="5"/>
  <c r="E444" i="5"/>
  <c r="D445" i="5"/>
  <c r="G443" i="1"/>
  <c r="E443" i="1" s="1"/>
  <c r="D444" i="1"/>
  <c r="L225" i="5" l="1"/>
  <c r="P225" i="5" s="1"/>
  <c r="H226" i="5" s="1"/>
  <c r="G445" i="5"/>
  <c r="E445" i="5" s="1"/>
  <c r="D446" i="5"/>
  <c r="G444" i="1"/>
  <c r="E444" i="1" s="1"/>
  <c r="D445" i="1"/>
  <c r="J226" i="5" l="1"/>
  <c r="N225" i="5"/>
  <c r="G446" i="5"/>
  <c r="E446" i="5"/>
  <c r="D447" i="5"/>
  <c r="G445" i="1"/>
  <c r="E445" i="1" s="1"/>
  <c r="D446" i="1"/>
  <c r="L226" i="5" l="1"/>
  <c r="P226" i="5" s="1"/>
  <c r="H227" i="5" s="1"/>
  <c r="G447" i="5"/>
  <c r="E447" i="5" s="1"/>
  <c r="D448" i="5"/>
  <c r="G446" i="1"/>
  <c r="E446" i="1" s="1"/>
  <c r="D447" i="1"/>
  <c r="N226" i="5" l="1"/>
  <c r="J227" i="5"/>
  <c r="G448" i="5"/>
  <c r="E448" i="5"/>
  <c r="D449" i="5"/>
  <c r="G447" i="1"/>
  <c r="E447" i="1" s="1"/>
  <c r="D448" i="1"/>
  <c r="L227" i="5" l="1"/>
  <c r="P227" i="5" s="1"/>
  <c r="H228" i="5" s="1"/>
  <c r="D450" i="5"/>
  <c r="G449" i="5"/>
  <c r="E449" i="5" s="1"/>
  <c r="G448" i="1"/>
  <c r="E448" i="1" s="1"/>
  <c r="D449" i="1"/>
  <c r="J228" i="5" l="1"/>
  <c r="N227" i="5"/>
  <c r="G450" i="5"/>
  <c r="E450" i="5" s="1"/>
  <c r="D451" i="5"/>
  <c r="G449" i="1"/>
  <c r="E449" i="1" s="1"/>
  <c r="D450" i="1"/>
  <c r="L228" i="5" l="1"/>
  <c r="P228" i="5" s="1"/>
  <c r="H229" i="5" s="1"/>
  <c r="G451" i="5"/>
  <c r="E451" i="5" s="1"/>
  <c r="D452" i="5"/>
  <c r="G450" i="1"/>
  <c r="E450" i="1" s="1"/>
  <c r="D451" i="1"/>
  <c r="J229" i="5" l="1"/>
  <c r="N228" i="5"/>
  <c r="G452" i="5"/>
  <c r="E452" i="5" s="1"/>
  <c r="D453" i="5"/>
  <c r="G451" i="1"/>
  <c r="E451" i="1" s="1"/>
  <c r="D452" i="1"/>
  <c r="L229" i="5" l="1"/>
  <c r="J230" i="5"/>
  <c r="I43" i="6" s="1"/>
  <c r="G453" i="5"/>
  <c r="E453" i="5" s="1"/>
  <c r="D456" i="5"/>
  <c r="E452" i="1"/>
  <c r="G452" i="1"/>
  <c r="D453" i="1"/>
  <c r="L230" i="5" l="1"/>
  <c r="P229" i="5"/>
  <c r="N229" i="5"/>
  <c r="G456" i="5"/>
  <c r="E456" i="5" s="1"/>
  <c r="D457" i="5"/>
  <c r="G453" i="1"/>
  <c r="E453" i="1" s="1"/>
  <c r="D456" i="1"/>
  <c r="H232" i="5" l="1"/>
  <c r="H44" i="6" s="1"/>
  <c r="L43" i="6"/>
  <c r="N230" i="5"/>
  <c r="K43" i="6" s="1"/>
  <c r="J43" i="6"/>
  <c r="J232" i="5"/>
  <c r="G457" i="5"/>
  <c r="E457" i="5" s="1"/>
  <c r="D458" i="5"/>
  <c r="G456" i="1"/>
  <c r="E456" i="1" s="1"/>
  <c r="D457" i="1"/>
  <c r="L232" i="5" l="1"/>
  <c r="G458" i="5"/>
  <c r="E458" i="5" s="1"/>
  <c r="D459" i="5"/>
  <c r="G457" i="1"/>
  <c r="E457" i="1" s="1"/>
  <c r="D458" i="1"/>
  <c r="P232" i="5" l="1"/>
  <c r="H233" i="5" s="1"/>
  <c r="N232" i="5"/>
  <c r="G459" i="5"/>
  <c r="E459" i="5" s="1"/>
  <c r="D460" i="5"/>
  <c r="E458" i="1"/>
  <c r="G458" i="1"/>
  <c r="D459" i="1"/>
  <c r="J233" i="5" l="1"/>
  <c r="G460" i="5"/>
  <c r="E460" i="5" s="1"/>
  <c r="D461" i="5"/>
  <c r="G459" i="1"/>
  <c r="E459" i="1" s="1"/>
  <c r="D460" i="1"/>
  <c r="L233" i="5" l="1"/>
  <c r="G461" i="5"/>
  <c r="E461" i="5" s="1"/>
  <c r="D462" i="5"/>
  <c r="G460" i="1"/>
  <c r="E460" i="1" s="1"/>
  <c r="D461" i="1"/>
  <c r="P233" i="5" l="1"/>
  <c r="H234" i="5" s="1"/>
  <c r="N233" i="5"/>
  <c r="G462" i="5"/>
  <c r="E462" i="5" s="1"/>
  <c r="D463" i="5"/>
  <c r="G461" i="1"/>
  <c r="E461" i="1" s="1"/>
  <c r="D462" i="1"/>
  <c r="J234" i="5" l="1"/>
  <c r="G463" i="5"/>
  <c r="E463" i="5" s="1"/>
  <c r="D464" i="5"/>
  <c r="G462" i="1"/>
  <c r="E462" i="1" s="1"/>
  <c r="D463" i="1"/>
  <c r="L234" i="5" l="1"/>
  <c r="N234" i="5" s="1"/>
  <c r="E464" i="5"/>
  <c r="G464" i="5"/>
  <c r="D465" i="5"/>
  <c r="G463" i="1"/>
  <c r="E463" i="1" s="1"/>
  <c r="D464" i="1"/>
  <c r="P234" i="5" l="1"/>
  <c r="H235" i="5" s="1"/>
  <c r="G465" i="5"/>
  <c r="E465" i="5" s="1"/>
  <c r="D466" i="5"/>
  <c r="G464" i="1"/>
  <c r="E464" i="1" s="1"/>
  <c r="D465" i="1"/>
  <c r="J235" i="5" l="1"/>
  <c r="E466" i="5"/>
  <c r="G466" i="5"/>
  <c r="D467" i="5"/>
  <c r="G465" i="1"/>
  <c r="E465" i="1" s="1"/>
  <c r="D466" i="1"/>
  <c r="L235" i="5" l="1"/>
  <c r="N235" i="5" s="1"/>
  <c r="G467" i="5"/>
  <c r="E467" i="5" s="1"/>
  <c r="D470" i="5"/>
  <c r="G466" i="1"/>
  <c r="E466" i="1" s="1"/>
  <c r="D467" i="1"/>
  <c r="P235" i="5" l="1"/>
  <c r="H236" i="5" s="1"/>
  <c r="E470" i="5"/>
  <c r="G470" i="5"/>
  <c r="D471" i="5"/>
  <c r="G467" i="1"/>
  <c r="E467" i="1" s="1"/>
  <c r="D470" i="1"/>
  <c r="J236" i="5" l="1"/>
  <c r="G471" i="5"/>
  <c r="E471" i="5" s="1"/>
  <c r="D472" i="5"/>
  <c r="G470" i="1"/>
  <c r="E470" i="1" s="1"/>
  <c r="D471" i="1"/>
  <c r="L236" i="5" l="1"/>
  <c r="E472" i="5"/>
  <c r="G472" i="5"/>
  <c r="D473" i="5"/>
  <c r="G471" i="1"/>
  <c r="E471" i="1" s="1"/>
  <c r="D472" i="1"/>
  <c r="P236" i="5" l="1"/>
  <c r="H237" i="5" s="1"/>
  <c r="N236" i="5"/>
  <c r="G473" i="5"/>
  <c r="E473" i="5" s="1"/>
  <c r="D474" i="5"/>
  <c r="E472" i="1"/>
  <c r="G472" i="1"/>
  <c r="D473" i="1"/>
  <c r="J237" i="5" l="1"/>
  <c r="E474" i="5"/>
  <c r="G474" i="5"/>
  <c r="D475" i="5"/>
  <c r="G473" i="1"/>
  <c r="E473" i="1" s="1"/>
  <c r="D474" i="1"/>
  <c r="L237" i="5" l="1"/>
  <c r="P237" i="5" s="1"/>
  <c r="H238" i="5" s="1"/>
  <c r="G475" i="5"/>
  <c r="E475" i="5" s="1"/>
  <c r="D476" i="5"/>
  <c r="G474" i="1"/>
  <c r="E474" i="1" s="1"/>
  <c r="D475" i="1"/>
  <c r="N237" i="5" l="1"/>
  <c r="J238" i="5"/>
  <c r="G476" i="5"/>
  <c r="E476" i="5" s="1"/>
  <c r="D477" i="5"/>
  <c r="G475" i="1"/>
  <c r="E475" i="1" s="1"/>
  <c r="D476" i="1"/>
  <c r="L238" i="5" l="1"/>
  <c r="P238" i="5" s="1"/>
  <c r="H239" i="5" s="1"/>
  <c r="G477" i="5"/>
  <c r="E477" i="5" s="1"/>
  <c r="D478" i="5"/>
  <c r="G476" i="1"/>
  <c r="E476" i="1" s="1"/>
  <c r="D477" i="1"/>
  <c r="J239" i="5" l="1"/>
  <c r="N238" i="5"/>
  <c r="G478" i="5"/>
  <c r="E478" i="5" s="1"/>
  <c r="D479" i="5"/>
  <c r="G477" i="1"/>
  <c r="E477" i="1" s="1"/>
  <c r="D478" i="1"/>
  <c r="L239" i="5" l="1"/>
  <c r="P239" i="5" s="1"/>
  <c r="H240" i="5" s="1"/>
  <c r="G479" i="5"/>
  <c r="E479" i="5" s="1"/>
  <c r="D480" i="5"/>
  <c r="G478" i="1"/>
  <c r="E478" i="1" s="1"/>
  <c r="D479" i="1"/>
  <c r="J240" i="5" l="1"/>
  <c r="N239" i="5"/>
  <c r="G480" i="5"/>
  <c r="E480" i="5" s="1"/>
  <c r="D481" i="5"/>
  <c r="G479" i="1"/>
  <c r="E479" i="1" s="1"/>
  <c r="D480" i="1"/>
  <c r="L240" i="5" l="1"/>
  <c r="P240" i="5" s="1"/>
  <c r="H241" i="5" s="1"/>
  <c r="G481" i="5"/>
  <c r="E481" i="5" s="1"/>
  <c r="D484" i="5"/>
  <c r="G480" i="1"/>
  <c r="E480" i="1" s="1"/>
  <c r="D481" i="1"/>
  <c r="J241" i="5" l="1"/>
  <c r="N240" i="5"/>
  <c r="G484" i="5"/>
  <c r="E484" i="5" s="1"/>
  <c r="D485" i="5"/>
  <c r="G481" i="1"/>
  <c r="E481" i="1" s="1"/>
  <c r="D484" i="1"/>
  <c r="L241" i="5" l="1"/>
  <c r="P241" i="5" s="1"/>
  <c r="H242" i="5" s="1"/>
  <c r="G485" i="5"/>
  <c r="E485" i="5" s="1"/>
  <c r="D486" i="5"/>
  <c r="G484" i="1"/>
  <c r="E484" i="1" s="1"/>
  <c r="D485" i="1"/>
  <c r="J242" i="5" l="1"/>
  <c r="N241" i="5"/>
  <c r="G486" i="5"/>
  <c r="E486" i="5" s="1"/>
  <c r="D487" i="5"/>
  <c r="G485" i="1"/>
  <c r="E485" i="1" s="1"/>
  <c r="D486" i="1"/>
  <c r="L242" i="5" l="1"/>
  <c r="P242" i="5" s="1"/>
  <c r="H243" i="5" s="1"/>
  <c r="G487" i="5"/>
  <c r="E487" i="5" s="1"/>
  <c r="D488" i="5"/>
  <c r="G486" i="1"/>
  <c r="E486" i="1" s="1"/>
  <c r="D487" i="1"/>
  <c r="J243" i="5" l="1"/>
  <c r="N242" i="5"/>
  <c r="G488" i="5"/>
  <c r="E488" i="5" s="1"/>
  <c r="D489" i="5"/>
  <c r="G487" i="1"/>
  <c r="E487" i="1" s="1"/>
  <c r="D488" i="1"/>
  <c r="L243" i="5" l="1"/>
  <c r="J244" i="5"/>
  <c r="I44" i="6" s="1"/>
  <c r="G489" i="5"/>
  <c r="E489" i="5" s="1"/>
  <c r="D490" i="5"/>
  <c r="G488" i="1"/>
  <c r="E488" i="1" s="1"/>
  <c r="D489" i="1"/>
  <c r="L244" i="5" l="1"/>
  <c r="P243" i="5"/>
  <c r="N243" i="5"/>
  <c r="G490" i="5"/>
  <c r="E490" i="5" s="1"/>
  <c r="D491" i="5"/>
  <c r="G489" i="1"/>
  <c r="E489" i="1" s="1"/>
  <c r="D490" i="1"/>
  <c r="H246" i="5" l="1"/>
  <c r="H45" i="6" s="1"/>
  <c r="L44" i="6"/>
  <c r="N244" i="5"/>
  <c r="K44" i="6" s="1"/>
  <c r="J44" i="6"/>
  <c r="J246" i="5"/>
  <c r="G491" i="5"/>
  <c r="E491" i="5" s="1"/>
  <c r="D492" i="5"/>
  <c r="G490" i="1"/>
  <c r="E490" i="1" s="1"/>
  <c r="D491" i="1"/>
  <c r="L246" i="5" l="1"/>
  <c r="N246" i="5" s="1"/>
  <c r="G492" i="5"/>
  <c r="E492" i="5" s="1"/>
  <c r="D493" i="5"/>
  <c r="G491" i="1"/>
  <c r="E491" i="1" s="1"/>
  <c r="D492" i="1"/>
  <c r="P246" i="5" l="1"/>
  <c r="H247" i="5" s="1"/>
  <c r="G493" i="5"/>
  <c r="E493" i="5" s="1"/>
  <c r="D494" i="5"/>
  <c r="G492" i="1"/>
  <c r="E492" i="1" s="1"/>
  <c r="D493" i="1"/>
  <c r="J247" i="5" l="1"/>
  <c r="G494" i="5"/>
  <c r="E494" i="5" s="1"/>
  <c r="D495" i="5"/>
  <c r="G493" i="1"/>
  <c r="E493" i="1" s="1"/>
  <c r="D494" i="1"/>
  <c r="L247" i="5" l="1"/>
  <c r="G495" i="5"/>
  <c r="E495" i="5" s="1"/>
  <c r="G494" i="1"/>
  <c r="E494" i="1" s="1"/>
  <c r="D495" i="1"/>
  <c r="P247" i="5" l="1"/>
  <c r="H248" i="5" s="1"/>
  <c r="N247" i="5"/>
  <c r="G495" i="1"/>
  <c r="E495" i="1" s="1"/>
  <c r="J248" i="5" l="1"/>
  <c r="L248" i="5" l="1"/>
  <c r="N248" i="5" s="1"/>
  <c r="P248" i="5" l="1"/>
  <c r="H249" i="5" s="1"/>
  <c r="J249" i="5" l="1"/>
  <c r="L249" i="5" l="1"/>
  <c r="P249" i="5" l="1"/>
  <c r="H250" i="5" s="1"/>
  <c r="N249" i="5"/>
  <c r="J250" i="5" l="1"/>
  <c r="L250" i="5" l="1"/>
  <c r="N250" i="5" s="1"/>
  <c r="P250" i="5" l="1"/>
  <c r="H251" i="5" s="1"/>
  <c r="J251" i="5" l="1"/>
  <c r="L251" i="5" l="1"/>
  <c r="P251" i="5" s="1"/>
  <c r="H252" i="5" s="1"/>
  <c r="N251" i="5" l="1"/>
  <c r="J252" i="5"/>
  <c r="L252" i="5" l="1"/>
  <c r="P252" i="5" s="1"/>
  <c r="H253" i="5" s="1"/>
  <c r="N252" i="5" l="1"/>
  <c r="J253" i="5"/>
  <c r="L253" i="5" l="1"/>
  <c r="P253" i="5" s="1"/>
  <c r="H254" i="5" s="1"/>
  <c r="N253" i="5" l="1"/>
  <c r="J254" i="5"/>
  <c r="L254" i="5" l="1"/>
  <c r="P254" i="5" s="1"/>
  <c r="H255" i="5" s="1"/>
  <c r="N254" i="5" l="1"/>
  <c r="J255" i="5"/>
  <c r="L255" i="5" l="1"/>
  <c r="P255" i="5" s="1"/>
  <c r="H256" i="5" s="1"/>
  <c r="J256" i="5" l="1"/>
  <c r="N255" i="5"/>
  <c r="L256" i="5" l="1"/>
  <c r="P256" i="5" s="1"/>
  <c r="H257" i="5" s="1"/>
  <c r="N256" i="5" l="1"/>
  <c r="J257" i="5"/>
  <c r="L257" i="5" l="1"/>
  <c r="J258" i="5"/>
  <c r="I45" i="6" s="1"/>
  <c r="L258" i="5" l="1"/>
  <c r="P257" i="5"/>
  <c r="N257" i="5"/>
  <c r="H260" i="5" l="1"/>
  <c r="H46" i="6" s="1"/>
  <c r="L45" i="6"/>
  <c r="N258" i="5"/>
  <c r="K45" i="6" s="1"/>
  <c r="J45" i="6"/>
  <c r="J260" i="5" l="1"/>
  <c r="L260" i="5" s="1"/>
  <c r="N260" i="5" s="1"/>
  <c r="P260" i="5" l="1"/>
  <c r="H261" i="5" s="1"/>
  <c r="J261" i="5" l="1"/>
  <c r="L261" i="5" l="1"/>
  <c r="N261" i="5" s="1"/>
  <c r="P261" i="5" l="1"/>
  <c r="H262" i="5" s="1"/>
  <c r="J262" i="5" l="1"/>
  <c r="L262" i="5" l="1"/>
  <c r="N262" i="5" s="1"/>
  <c r="P262" i="5" l="1"/>
  <c r="H263" i="5" s="1"/>
  <c r="J263" i="5" l="1"/>
  <c r="L263" i="5" l="1"/>
  <c r="P263" i="5" l="1"/>
  <c r="H264" i="5" s="1"/>
  <c r="N263" i="5"/>
  <c r="J264" i="5" l="1"/>
  <c r="L264" i="5" l="1"/>
  <c r="P264" i="5" l="1"/>
  <c r="H265" i="5" s="1"/>
  <c r="N264" i="5"/>
  <c r="J265" i="5" l="1"/>
  <c r="L265" i="5" l="1"/>
  <c r="P265" i="5" s="1"/>
  <c r="H266" i="5" s="1"/>
  <c r="N265" i="5" l="1"/>
  <c r="J266" i="5"/>
  <c r="L266" i="5" l="1"/>
  <c r="P266" i="5" s="1"/>
  <c r="H267" i="5" s="1"/>
  <c r="N266" i="5" l="1"/>
  <c r="J267" i="5"/>
  <c r="L267" i="5" l="1"/>
  <c r="P267" i="5" s="1"/>
  <c r="H268" i="5" s="1"/>
  <c r="J268" i="5" l="1"/>
  <c r="N267" i="5"/>
  <c r="L268" i="5" l="1"/>
  <c r="P268" i="5" s="1"/>
  <c r="H269" i="5" s="1"/>
  <c r="N268" i="5" l="1"/>
  <c r="J269" i="5"/>
  <c r="L269" i="5" l="1"/>
  <c r="P269" i="5" s="1"/>
  <c r="H270" i="5" s="1"/>
  <c r="N269" i="5" l="1"/>
  <c r="J270" i="5"/>
  <c r="L270" i="5" l="1"/>
  <c r="P270" i="5" s="1"/>
  <c r="H271" i="5" s="1"/>
  <c r="J271" i="5" l="1"/>
  <c r="N270" i="5"/>
  <c r="L271" i="5" l="1"/>
  <c r="J272" i="5"/>
  <c r="I46" i="6" s="1"/>
  <c r="L272" i="5" l="1"/>
  <c r="P271" i="5"/>
  <c r="N271" i="5"/>
  <c r="N272" i="5" l="1"/>
  <c r="K46" i="6" s="1"/>
  <c r="J46" i="6"/>
  <c r="H274" i="5"/>
  <c r="H47" i="6" s="1"/>
  <c r="L46" i="6"/>
  <c r="J274" i="5" l="1"/>
  <c r="L274" i="5" s="1"/>
  <c r="N274" i="5" s="1"/>
  <c r="P274" i="5" l="1"/>
  <c r="H275" i="5" s="1"/>
  <c r="J275" i="5" l="1"/>
  <c r="L275" i="5" l="1"/>
  <c r="N275" i="5" s="1"/>
  <c r="P275" i="5" l="1"/>
  <c r="H276" i="5" s="1"/>
  <c r="J276" i="5" l="1"/>
  <c r="L276" i="5" l="1"/>
  <c r="N276" i="5" s="1"/>
  <c r="P276" i="5" l="1"/>
  <c r="H277" i="5" s="1"/>
  <c r="J277" i="5" l="1"/>
  <c r="L277" i="5" l="1"/>
  <c r="N277" i="5" s="1"/>
  <c r="P277" i="5" l="1"/>
  <c r="H278" i="5" s="1"/>
  <c r="J278" i="5" l="1"/>
  <c r="L278" i="5" l="1"/>
  <c r="N278" i="5" s="1"/>
  <c r="P278" i="5" l="1"/>
  <c r="H279" i="5" s="1"/>
  <c r="J279" i="5" l="1"/>
  <c r="L279" i="5" l="1"/>
  <c r="P279" i="5" s="1"/>
  <c r="H280" i="5" s="1"/>
  <c r="J280" i="5" l="1"/>
  <c r="N279" i="5"/>
  <c r="L280" i="5" l="1"/>
  <c r="P280" i="5" s="1"/>
  <c r="H281" i="5" s="1"/>
  <c r="J281" i="5" l="1"/>
  <c r="N280" i="5"/>
  <c r="L281" i="5" l="1"/>
  <c r="P281" i="5" s="1"/>
  <c r="H282" i="5" s="1"/>
  <c r="N281" i="5" l="1"/>
  <c r="J282" i="5"/>
  <c r="L282" i="5" l="1"/>
  <c r="P282" i="5" s="1"/>
  <c r="H283" i="5" s="1"/>
  <c r="J283" i="5" l="1"/>
  <c r="N282" i="5"/>
  <c r="L283" i="5" l="1"/>
  <c r="P283" i="5" s="1"/>
  <c r="H284" i="5" s="1"/>
  <c r="J284" i="5" l="1"/>
  <c r="N283" i="5"/>
  <c r="L284" i="5" l="1"/>
  <c r="P284" i="5" s="1"/>
  <c r="H285" i="5" s="1"/>
  <c r="J285" i="5" l="1"/>
  <c r="N284" i="5"/>
  <c r="L285" i="5" l="1"/>
  <c r="J286" i="5"/>
  <c r="I47" i="6" s="1"/>
  <c r="L286" i="5" l="1"/>
  <c r="P285" i="5"/>
  <c r="N285" i="5"/>
  <c r="N286" i="5" l="1"/>
  <c r="K47" i="6" s="1"/>
  <c r="J47" i="6"/>
  <c r="H288" i="5"/>
  <c r="H48" i="6" s="1"/>
  <c r="L47" i="6"/>
  <c r="J288" i="5" l="1"/>
  <c r="L288" i="5" s="1"/>
  <c r="N288" i="5" s="1"/>
  <c r="P288" i="5" l="1"/>
  <c r="H289" i="5" s="1"/>
  <c r="J289" i="5" l="1"/>
  <c r="L289" i="5" l="1"/>
  <c r="P289" i="5" l="1"/>
  <c r="H290" i="5" s="1"/>
  <c r="N289" i="5"/>
  <c r="J290" i="5" l="1"/>
  <c r="L290" i="5" l="1"/>
  <c r="P290" i="5" l="1"/>
  <c r="H291" i="5" s="1"/>
  <c r="N290" i="5"/>
  <c r="J291" i="5" l="1"/>
  <c r="L291" i="5" l="1"/>
  <c r="N291" i="5" s="1"/>
  <c r="P291" i="5" l="1"/>
  <c r="H292" i="5" s="1"/>
  <c r="J292" i="5" l="1"/>
  <c r="L292" i="5" l="1"/>
  <c r="P292" i="5" l="1"/>
  <c r="H293" i="5" s="1"/>
  <c r="N292" i="5"/>
  <c r="J293" i="5" l="1"/>
  <c r="L293" i="5" l="1"/>
  <c r="P293" i="5" s="1"/>
  <c r="H294" i="5" s="1"/>
  <c r="N293" i="5" l="1"/>
  <c r="J294" i="5"/>
  <c r="L294" i="5" l="1"/>
  <c r="P294" i="5" s="1"/>
  <c r="H295" i="5" s="1"/>
  <c r="J295" i="5" l="1"/>
  <c r="N294" i="5"/>
  <c r="L295" i="5" l="1"/>
  <c r="P295" i="5" s="1"/>
  <c r="H296" i="5" s="1"/>
  <c r="N295" i="5" l="1"/>
  <c r="J296" i="5"/>
  <c r="L296" i="5" l="1"/>
  <c r="P296" i="5" s="1"/>
  <c r="H297" i="5" s="1"/>
  <c r="N296" i="5" l="1"/>
  <c r="J297" i="5"/>
  <c r="L297" i="5" l="1"/>
  <c r="P297" i="5" s="1"/>
  <c r="H298" i="5" s="1"/>
  <c r="N297" i="5" l="1"/>
  <c r="J298" i="5"/>
  <c r="L298" i="5" l="1"/>
  <c r="P298" i="5" s="1"/>
  <c r="H299" i="5" s="1"/>
  <c r="N298" i="5" l="1"/>
  <c r="J299" i="5"/>
  <c r="L299" i="5" l="1"/>
  <c r="J300" i="5"/>
  <c r="I48" i="6" s="1"/>
  <c r="L300" i="5" l="1"/>
  <c r="P299" i="5"/>
  <c r="N299" i="5"/>
  <c r="H302" i="5" l="1"/>
  <c r="H49" i="6" s="1"/>
  <c r="L48" i="6"/>
  <c r="N300" i="5"/>
  <c r="K48" i="6" s="1"/>
  <c r="J48" i="6"/>
  <c r="J302" i="5"/>
  <c r="L302" i="5" l="1"/>
  <c r="N302" i="5" s="1"/>
  <c r="P302" i="5" l="1"/>
  <c r="H303" i="5" s="1"/>
  <c r="J303" i="5" l="1"/>
  <c r="L303" i="5" l="1"/>
  <c r="N303" i="5" s="1"/>
  <c r="P303" i="5" l="1"/>
  <c r="H304" i="5" s="1"/>
  <c r="J304" i="5" l="1"/>
  <c r="L304" i="5" l="1"/>
  <c r="P304" i="5" l="1"/>
  <c r="H305" i="5" s="1"/>
  <c r="N304" i="5"/>
  <c r="J305" i="5" l="1"/>
  <c r="L305" i="5" l="1"/>
  <c r="P305" i="5" l="1"/>
  <c r="H306" i="5" s="1"/>
  <c r="N305" i="5"/>
  <c r="J306" i="5" l="1"/>
  <c r="L306" i="5" l="1"/>
  <c r="P306" i="5" l="1"/>
  <c r="H307" i="5" s="1"/>
  <c r="N306" i="5"/>
  <c r="J307" i="5" l="1"/>
  <c r="L307" i="5" l="1"/>
  <c r="P307" i="5" s="1"/>
  <c r="H308" i="5" s="1"/>
  <c r="N307" i="5" l="1"/>
  <c r="J308" i="5"/>
  <c r="L308" i="5" l="1"/>
  <c r="P308" i="5" s="1"/>
  <c r="H309" i="5" s="1"/>
  <c r="J309" i="5" l="1"/>
  <c r="N308" i="5"/>
  <c r="L309" i="5" l="1"/>
  <c r="P309" i="5" s="1"/>
  <c r="H310" i="5" s="1"/>
  <c r="N309" i="5" l="1"/>
  <c r="J310" i="5"/>
  <c r="L310" i="5" l="1"/>
  <c r="P310" i="5" s="1"/>
  <c r="H311" i="5" s="1"/>
  <c r="J311" i="5" l="1"/>
  <c r="N310" i="5"/>
  <c r="L311" i="5" l="1"/>
  <c r="P311" i="5" s="1"/>
  <c r="H312" i="5" s="1"/>
  <c r="J312" i="5" l="1"/>
  <c r="N311" i="5"/>
  <c r="L312" i="5" l="1"/>
  <c r="P312" i="5" s="1"/>
  <c r="H313" i="5" s="1"/>
  <c r="N312" i="5" l="1"/>
  <c r="J313" i="5"/>
  <c r="L313" i="5" l="1"/>
  <c r="J314" i="5"/>
  <c r="I49" i="6" s="1"/>
  <c r="L314" i="5" l="1"/>
  <c r="P313" i="5"/>
  <c r="N313" i="5"/>
  <c r="H316" i="5" l="1"/>
  <c r="H50" i="6" s="1"/>
  <c r="L49" i="6"/>
  <c r="N314" i="5"/>
  <c r="K49" i="6" s="1"/>
  <c r="J49" i="6"/>
  <c r="J316" i="5"/>
  <c r="L316" i="5" l="1"/>
  <c r="N316" i="5" s="1"/>
  <c r="P316" i="5" l="1"/>
  <c r="H317" i="5" s="1"/>
  <c r="J317" i="5" l="1"/>
  <c r="L317" i="5" l="1"/>
  <c r="N317" i="5" s="1"/>
  <c r="P317" i="5" l="1"/>
  <c r="H318" i="5" s="1"/>
  <c r="J318" i="5" l="1"/>
  <c r="L318" i="5" l="1"/>
  <c r="P318" i="5" l="1"/>
  <c r="H319" i="5" s="1"/>
  <c r="N318" i="5"/>
  <c r="J319" i="5" l="1"/>
  <c r="L319" i="5" l="1"/>
  <c r="N319" i="5" s="1"/>
  <c r="P319" i="5" l="1"/>
  <c r="H320" i="5" s="1"/>
  <c r="J320" i="5" l="1"/>
  <c r="L320" i="5" l="1"/>
  <c r="N320" i="5" s="1"/>
  <c r="P320" i="5" l="1"/>
  <c r="H321" i="5" s="1"/>
  <c r="J321" i="5" l="1"/>
  <c r="L321" i="5" l="1"/>
  <c r="P321" i="5" s="1"/>
  <c r="H322" i="5" s="1"/>
  <c r="J322" i="5" l="1"/>
  <c r="N321" i="5"/>
  <c r="L322" i="5" l="1"/>
  <c r="P322" i="5" s="1"/>
  <c r="H323" i="5" s="1"/>
  <c r="J323" i="5" l="1"/>
  <c r="N322" i="5"/>
  <c r="L323" i="5" l="1"/>
  <c r="P323" i="5" s="1"/>
  <c r="H324" i="5" s="1"/>
  <c r="N323" i="5" l="1"/>
  <c r="J324" i="5"/>
  <c r="L324" i="5" l="1"/>
  <c r="P324" i="5" s="1"/>
  <c r="H325" i="5" s="1"/>
  <c r="N324" i="5" l="1"/>
  <c r="J325" i="5"/>
  <c r="L325" i="5" l="1"/>
  <c r="P325" i="5" s="1"/>
  <c r="H326" i="5" s="1"/>
  <c r="J326" i="5" l="1"/>
  <c r="N325" i="5"/>
  <c r="L326" i="5" l="1"/>
  <c r="P326" i="5" s="1"/>
  <c r="H327" i="5" s="1"/>
  <c r="N326" i="5" l="1"/>
  <c r="J327" i="5"/>
  <c r="L327" i="5" l="1"/>
  <c r="J328" i="5"/>
  <c r="I50" i="6" s="1"/>
  <c r="L328" i="5" l="1"/>
  <c r="P327" i="5"/>
  <c r="N327" i="5"/>
  <c r="H330" i="5" l="1"/>
  <c r="H51" i="6" s="1"/>
  <c r="L50" i="6"/>
  <c r="N328" i="5"/>
  <c r="K50" i="6" s="1"/>
  <c r="J50" i="6"/>
  <c r="J330" i="5"/>
  <c r="L330" i="5" l="1"/>
  <c r="N330" i="5" s="1"/>
  <c r="P330" i="5" l="1"/>
  <c r="H331" i="5" s="1"/>
  <c r="J331" i="5" l="1"/>
  <c r="L331" i="5" l="1"/>
  <c r="N331" i="5" s="1"/>
  <c r="P331" i="5" l="1"/>
  <c r="H332" i="5" s="1"/>
  <c r="J332" i="5" l="1"/>
  <c r="L332" i="5" l="1"/>
  <c r="N332" i="5" s="1"/>
  <c r="P332" i="5" l="1"/>
  <c r="H333" i="5" s="1"/>
  <c r="J333" i="5" l="1"/>
  <c r="L333" i="5" l="1"/>
  <c r="P333" i="5" l="1"/>
  <c r="H334" i="5" s="1"/>
  <c r="N333" i="5"/>
  <c r="J334" i="5" l="1"/>
  <c r="L334" i="5" l="1"/>
  <c r="P334" i="5" l="1"/>
  <c r="H335" i="5" s="1"/>
  <c r="N334" i="5"/>
  <c r="J335" i="5" l="1"/>
  <c r="L335" i="5" l="1"/>
  <c r="P335" i="5" s="1"/>
  <c r="H336" i="5" s="1"/>
  <c r="N335" i="5" l="1"/>
  <c r="J336" i="5"/>
  <c r="L336" i="5" l="1"/>
  <c r="P336" i="5" s="1"/>
  <c r="H337" i="5" s="1"/>
  <c r="N336" i="5" l="1"/>
  <c r="J337" i="5"/>
  <c r="L337" i="5" l="1"/>
  <c r="P337" i="5" s="1"/>
  <c r="H338" i="5" s="1"/>
  <c r="J338" i="5" l="1"/>
  <c r="N337" i="5"/>
  <c r="L338" i="5" l="1"/>
  <c r="P338" i="5" s="1"/>
  <c r="H339" i="5" s="1"/>
  <c r="J339" i="5" l="1"/>
  <c r="N338" i="5"/>
  <c r="L339" i="5" l="1"/>
  <c r="P339" i="5" s="1"/>
  <c r="H340" i="5" s="1"/>
  <c r="J340" i="5" l="1"/>
  <c r="N339" i="5"/>
  <c r="L340" i="5" l="1"/>
  <c r="P340" i="5" s="1"/>
  <c r="H341" i="5" s="1"/>
  <c r="J341" i="5" l="1"/>
  <c r="N340" i="5"/>
  <c r="L341" i="5" l="1"/>
  <c r="J342" i="5"/>
  <c r="I51" i="6" s="1"/>
  <c r="L342" i="5" l="1"/>
  <c r="P341" i="5"/>
  <c r="N341" i="5"/>
  <c r="H344" i="5" l="1"/>
  <c r="H52" i="6" s="1"/>
  <c r="L51" i="6"/>
  <c r="N342" i="5"/>
  <c r="K51" i="6" s="1"/>
  <c r="J51" i="6"/>
  <c r="J344" i="5"/>
  <c r="L344" i="5" l="1"/>
  <c r="N344" i="5" s="1"/>
  <c r="P344" i="5" l="1"/>
  <c r="H345" i="5" s="1"/>
  <c r="J345" i="5" l="1"/>
  <c r="L345" i="5" l="1"/>
  <c r="N345" i="5" s="1"/>
  <c r="P345" i="5" l="1"/>
  <c r="H346" i="5" s="1"/>
  <c r="J346" i="5" l="1"/>
  <c r="L346" i="5" l="1"/>
  <c r="N346" i="5" s="1"/>
  <c r="P346" i="5" l="1"/>
  <c r="H347" i="5" s="1"/>
  <c r="J347" i="5" l="1"/>
  <c r="L347" i="5" l="1"/>
  <c r="P347" i="5" l="1"/>
  <c r="H348" i="5" s="1"/>
  <c r="N347" i="5"/>
  <c r="J348" i="5" l="1"/>
  <c r="L348" i="5" l="1"/>
  <c r="N348" i="5" s="1"/>
  <c r="P348" i="5" l="1"/>
  <c r="H349" i="5" s="1"/>
  <c r="J349" i="5" l="1"/>
  <c r="L349" i="5" l="1"/>
  <c r="P349" i="5" s="1"/>
  <c r="H350" i="5" s="1"/>
  <c r="N349" i="5" l="1"/>
  <c r="J350" i="5"/>
  <c r="L350" i="5" l="1"/>
  <c r="P350" i="5" s="1"/>
  <c r="H351" i="5" s="1"/>
  <c r="J351" i="5" l="1"/>
  <c r="N350" i="5"/>
  <c r="L351" i="5" l="1"/>
  <c r="P351" i="5" s="1"/>
  <c r="H352" i="5" s="1"/>
  <c r="N351" i="5" l="1"/>
  <c r="J352" i="5"/>
  <c r="L352" i="5" l="1"/>
  <c r="P352" i="5" s="1"/>
  <c r="H353" i="5" s="1"/>
  <c r="J353" i="5" l="1"/>
  <c r="N352" i="5"/>
  <c r="L353" i="5" l="1"/>
  <c r="P353" i="5" s="1"/>
  <c r="H354" i="5" s="1"/>
  <c r="N353" i="5" l="1"/>
  <c r="J354" i="5"/>
  <c r="L354" i="5" l="1"/>
  <c r="P354" i="5" s="1"/>
  <c r="H355" i="5" s="1"/>
  <c r="N354" i="5" l="1"/>
  <c r="J355" i="5"/>
  <c r="L355" i="5" l="1"/>
  <c r="J356" i="5"/>
  <c r="I52" i="6" s="1"/>
  <c r="L356" i="5" l="1"/>
  <c r="P355" i="5"/>
  <c r="N355" i="5"/>
  <c r="H358" i="5" l="1"/>
  <c r="H53" i="6" s="1"/>
  <c r="L52" i="6"/>
  <c r="N356" i="5"/>
  <c r="K52" i="6" s="1"/>
  <c r="J52" i="6"/>
  <c r="J358" i="5"/>
  <c r="L358" i="5" l="1"/>
  <c r="N358" i="5" s="1"/>
  <c r="P358" i="5" l="1"/>
  <c r="H359" i="5" s="1"/>
  <c r="J359" i="5" l="1"/>
  <c r="L359" i="5" l="1"/>
  <c r="N359" i="5" s="1"/>
  <c r="P359" i="5" l="1"/>
  <c r="H360" i="5" s="1"/>
  <c r="J360" i="5" l="1"/>
  <c r="L360" i="5" l="1"/>
  <c r="N360" i="5" s="1"/>
  <c r="P360" i="5" l="1"/>
  <c r="H361" i="5" s="1"/>
  <c r="J361" i="5" l="1"/>
  <c r="L361" i="5" l="1"/>
  <c r="N361" i="5" s="1"/>
  <c r="P361" i="5" l="1"/>
  <c r="H362" i="5" s="1"/>
  <c r="J362" i="5" l="1"/>
  <c r="L362" i="5" l="1"/>
  <c r="N362" i="5" s="1"/>
  <c r="P362" i="5" l="1"/>
  <c r="H363" i="5" s="1"/>
  <c r="J363" i="5" l="1"/>
  <c r="L363" i="5" l="1"/>
  <c r="P363" i="5" s="1"/>
  <c r="H364" i="5" s="1"/>
  <c r="J364" i="5" l="1"/>
  <c r="N363" i="5"/>
  <c r="L364" i="5" l="1"/>
  <c r="P364" i="5" s="1"/>
  <c r="H365" i="5" s="1"/>
  <c r="N364" i="5" l="1"/>
  <c r="J365" i="5"/>
  <c r="L365" i="5" l="1"/>
  <c r="P365" i="5" s="1"/>
  <c r="H366" i="5" s="1"/>
  <c r="N365" i="5" l="1"/>
  <c r="J366" i="5"/>
  <c r="L366" i="5" l="1"/>
  <c r="P366" i="5" s="1"/>
  <c r="H367" i="5" s="1"/>
  <c r="N366" i="5" l="1"/>
  <c r="J367" i="5"/>
  <c r="L367" i="5" l="1"/>
  <c r="P367" i="5" s="1"/>
  <c r="H368" i="5" s="1"/>
  <c r="N367" i="5" l="1"/>
  <c r="J368" i="5"/>
  <c r="L368" i="5" l="1"/>
  <c r="P368" i="5" s="1"/>
  <c r="H369" i="5" s="1"/>
  <c r="J369" i="5" l="1"/>
  <c r="N368" i="5"/>
  <c r="L369" i="5" l="1"/>
  <c r="N369" i="5" s="1"/>
  <c r="J370" i="5"/>
  <c r="I53" i="6" s="1"/>
  <c r="L370" i="5" l="1"/>
  <c r="P369" i="5"/>
  <c r="N370" i="5" l="1"/>
  <c r="K53" i="6" s="1"/>
  <c r="J53" i="6"/>
  <c r="H372" i="5"/>
  <c r="H54" i="6" s="1"/>
  <c r="L53" i="6"/>
  <c r="J372" i="5" l="1"/>
  <c r="L372" i="5" s="1"/>
  <c r="N372" i="5" l="1"/>
  <c r="P372" i="5"/>
  <c r="H373" i="5" s="1"/>
  <c r="J373" i="5" l="1"/>
  <c r="L373" i="5" l="1"/>
  <c r="N373" i="5" s="1"/>
  <c r="P373" i="5" l="1"/>
  <c r="H374" i="5" s="1"/>
  <c r="J374" i="5" l="1"/>
  <c r="L374" i="5" l="1"/>
  <c r="N374" i="5" s="1"/>
  <c r="P374" i="5" l="1"/>
  <c r="H375" i="5" s="1"/>
  <c r="J375" i="5" l="1"/>
  <c r="L375" i="5" l="1"/>
  <c r="N375" i="5" s="1"/>
  <c r="P375" i="5" l="1"/>
  <c r="H376" i="5" s="1"/>
  <c r="J376" i="5" l="1"/>
  <c r="L376" i="5" l="1"/>
  <c r="N376" i="5" s="1"/>
  <c r="P376" i="5" l="1"/>
  <c r="H377" i="5" s="1"/>
  <c r="J377" i="5" l="1"/>
  <c r="L377" i="5" l="1"/>
  <c r="P377" i="5" s="1"/>
  <c r="H378" i="5" s="1"/>
  <c r="J378" i="5" l="1"/>
  <c r="N377" i="5"/>
  <c r="L378" i="5" l="1"/>
  <c r="P378" i="5" s="1"/>
  <c r="H379" i="5" s="1"/>
  <c r="N378" i="5" l="1"/>
  <c r="J379" i="5"/>
  <c r="L379" i="5" l="1"/>
  <c r="P379" i="5" s="1"/>
  <c r="H380" i="5" s="1"/>
  <c r="N379" i="5" l="1"/>
  <c r="J380" i="5"/>
  <c r="L380" i="5" l="1"/>
  <c r="P380" i="5" s="1"/>
  <c r="H381" i="5" s="1"/>
  <c r="N380" i="5" l="1"/>
  <c r="J381" i="5"/>
  <c r="L381" i="5" l="1"/>
  <c r="P381" i="5" s="1"/>
  <c r="H382" i="5" s="1"/>
  <c r="N381" i="5" l="1"/>
  <c r="J382" i="5"/>
  <c r="L382" i="5" l="1"/>
  <c r="P382" i="5" s="1"/>
  <c r="H383" i="5" s="1"/>
  <c r="N382" i="5" l="1"/>
  <c r="J383" i="5"/>
  <c r="L383" i="5" l="1"/>
  <c r="N383" i="5" s="1"/>
  <c r="J384" i="5"/>
  <c r="I54" i="6" s="1"/>
  <c r="L384" i="5" l="1"/>
  <c r="P383" i="5"/>
  <c r="H386" i="5" l="1"/>
  <c r="H55" i="6" s="1"/>
  <c r="L54" i="6"/>
  <c r="N384" i="5"/>
  <c r="K54" i="6" s="1"/>
  <c r="J54" i="6"/>
  <c r="J386" i="5"/>
  <c r="L386" i="5" l="1"/>
  <c r="N386" i="5" s="1"/>
  <c r="P386" i="5" l="1"/>
  <c r="H387" i="5" s="1"/>
  <c r="J387" i="5" l="1"/>
  <c r="L387" i="5" l="1"/>
  <c r="N387" i="5" s="1"/>
  <c r="P387" i="5" l="1"/>
  <c r="H388" i="5" s="1"/>
  <c r="J388" i="5" l="1"/>
  <c r="L388" i="5" l="1"/>
  <c r="N388" i="5" s="1"/>
  <c r="P388" i="5" l="1"/>
  <c r="H389" i="5" s="1"/>
  <c r="J389" i="5" l="1"/>
  <c r="L389" i="5" l="1"/>
  <c r="P389" i="5" l="1"/>
  <c r="H390" i="5" s="1"/>
  <c r="N389" i="5"/>
  <c r="J390" i="5" l="1"/>
  <c r="L390" i="5" l="1"/>
  <c r="N390" i="5" s="1"/>
  <c r="P390" i="5" l="1"/>
  <c r="H391" i="5" s="1"/>
  <c r="J391" i="5" l="1"/>
  <c r="L391" i="5" l="1"/>
  <c r="P391" i="5" s="1"/>
  <c r="H392" i="5" s="1"/>
  <c r="N391" i="5" l="1"/>
  <c r="J392" i="5"/>
  <c r="L392" i="5" l="1"/>
  <c r="P392" i="5" s="1"/>
  <c r="H393" i="5" s="1"/>
  <c r="J393" i="5" l="1"/>
  <c r="N392" i="5"/>
  <c r="L393" i="5" l="1"/>
  <c r="P393" i="5" s="1"/>
  <c r="H394" i="5" s="1"/>
  <c r="J394" i="5" l="1"/>
  <c r="N393" i="5"/>
  <c r="L394" i="5" l="1"/>
  <c r="P394" i="5" s="1"/>
  <c r="H395" i="5" s="1"/>
  <c r="N394" i="5" l="1"/>
  <c r="J395" i="5"/>
  <c r="L395" i="5" l="1"/>
  <c r="P395" i="5" s="1"/>
  <c r="H396" i="5" s="1"/>
  <c r="J396" i="5" l="1"/>
  <c r="N395" i="5"/>
  <c r="L396" i="5" l="1"/>
  <c r="P396" i="5" s="1"/>
  <c r="H397" i="5" s="1"/>
  <c r="N396" i="5" l="1"/>
  <c r="J397" i="5"/>
  <c r="L397" i="5" l="1"/>
  <c r="N397" i="5" s="1"/>
  <c r="J398" i="5"/>
  <c r="I55" i="6" s="1"/>
  <c r="L398" i="5" l="1"/>
  <c r="P397" i="5"/>
  <c r="H400" i="5" l="1"/>
  <c r="H56" i="6" s="1"/>
  <c r="L55" i="6"/>
  <c r="N398" i="5"/>
  <c r="K55" i="6" s="1"/>
  <c r="J55" i="6"/>
  <c r="J400" i="5"/>
  <c r="L400" i="5" l="1"/>
  <c r="N400" i="5" s="1"/>
  <c r="P400" i="5" l="1"/>
  <c r="H401" i="5" s="1"/>
  <c r="J401" i="5" l="1"/>
  <c r="L401" i="5" l="1"/>
  <c r="N401" i="5" s="1"/>
  <c r="P401" i="5" l="1"/>
  <c r="H402" i="5" s="1"/>
  <c r="J402" i="5" l="1"/>
  <c r="L402" i="5" l="1"/>
  <c r="P402" i="5" l="1"/>
  <c r="H403" i="5" s="1"/>
  <c r="N402" i="5"/>
  <c r="J403" i="5" l="1"/>
  <c r="L403" i="5" l="1"/>
  <c r="P403" i="5" l="1"/>
  <c r="H404" i="5" s="1"/>
  <c r="N403" i="5"/>
  <c r="J404" i="5" l="1"/>
  <c r="L404" i="5" l="1"/>
  <c r="P404" i="5" l="1"/>
  <c r="H405" i="5" s="1"/>
  <c r="N404" i="5"/>
  <c r="J405" i="5" l="1"/>
  <c r="L405" i="5" l="1"/>
  <c r="P405" i="5" s="1"/>
  <c r="H406" i="5" s="1"/>
  <c r="N405" i="5" l="1"/>
  <c r="J406" i="5"/>
  <c r="L406" i="5" l="1"/>
  <c r="P406" i="5" s="1"/>
  <c r="H407" i="5" s="1"/>
  <c r="J407" i="5" l="1"/>
  <c r="N406" i="5"/>
  <c r="L407" i="5" l="1"/>
  <c r="P407" i="5" s="1"/>
  <c r="H408" i="5" s="1"/>
  <c r="N407" i="5" l="1"/>
  <c r="J408" i="5"/>
  <c r="L408" i="5" l="1"/>
  <c r="P408" i="5" s="1"/>
  <c r="H409" i="5" s="1"/>
  <c r="J409" i="5" l="1"/>
  <c r="N408" i="5"/>
  <c r="L409" i="5" l="1"/>
  <c r="P409" i="5" s="1"/>
  <c r="H410" i="5" s="1"/>
  <c r="N409" i="5" l="1"/>
  <c r="J410" i="5"/>
  <c r="L410" i="5" l="1"/>
  <c r="P410" i="5" s="1"/>
  <c r="H411" i="5" s="1"/>
  <c r="J411" i="5" l="1"/>
  <c r="N410" i="5"/>
  <c r="L411" i="5" l="1"/>
  <c r="J412" i="5"/>
  <c r="I56" i="6" s="1"/>
  <c r="L412" i="5" l="1"/>
  <c r="P411" i="5"/>
  <c r="N411" i="5"/>
  <c r="H414" i="5" l="1"/>
  <c r="H57" i="6" s="1"/>
  <c r="L56" i="6"/>
  <c r="N412" i="5"/>
  <c r="K56" i="6" s="1"/>
  <c r="J56" i="6"/>
  <c r="J414" i="5"/>
  <c r="L414" i="5" l="1"/>
  <c r="N414" i="5" s="1"/>
  <c r="P414" i="5" l="1"/>
  <c r="H415" i="5" s="1"/>
  <c r="J415" i="5" l="1"/>
  <c r="L415" i="5" l="1"/>
  <c r="N415" i="5" s="1"/>
  <c r="P415" i="5" l="1"/>
  <c r="H416" i="5" s="1"/>
  <c r="J416" i="5" l="1"/>
  <c r="L416" i="5" l="1"/>
  <c r="N416" i="5" s="1"/>
  <c r="P416" i="5" l="1"/>
  <c r="H417" i="5" s="1"/>
  <c r="J417" i="5" l="1"/>
  <c r="L417" i="5" l="1"/>
  <c r="N417" i="5" s="1"/>
  <c r="P417" i="5" l="1"/>
  <c r="H418" i="5" s="1"/>
  <c r="J418" i="5" l="1"/>
  <c r="L418" i="5" l="1"/>
  <c r="N418" i="5" s="1"/>
  <c r="P418" i="5" l="1"/>
  <c r="H419" i="5" s="1"/>
  <c r="J419" i="5" l="1"/>
  <c r="L419" i="5" l="1"/>
  <c r="P419" i="5" s="1"/>
  <c r="H420" i="5" s="1"/>
  <c r="J420" i="5" l="1"/>
  <c r="N419" i="5"/>
  <c r="L420" i="5" l="1"/>
  <c r="P420" i="5" s="1"/>
  <c r="H421" i="5" s="1"/>
  <c r="N420" i="5" l="1"/>
  <c r="J421" i="5"/>
  <c r="L421" i="5" l="1"/>
  <c r="P421" i="5" s="1"/>
  <c r="H422" i="5" s="1"/>
  <c r="J422" i="5" l="1"/>
  <c r="N421" i="5"/>
  <c r="L422" i="5" l="1"/>
  <c r="P422" i="5" s="1"/>
  <c r="H423" i="5" s="1"/>
  <c r="N422" i="5" l="1"/>
  <c r="J423" i="5"/>
  <c r="L423" i="5" l="1"/>
  <c r="P423" i="5" s="1"/>
  <c r="H424" i="5" s="1"/>
  <c r="N423" i="5" l="1"/>
  <c r="J424" i="5"/>
  <c r="L424" i="5" l="1"/>
  <c r="P424" i="5" s="1"/>
  <c r="H425" i="5" s="1"/>
  <c r="J425" i="5" l="1"/>
  <c r="N424" i="5"/>
  <c r="L425" i="5" l="1"/>
  <c r="N425" i="5" s="1"/>
  <c r="J426" i="5"/>
  <c r="I57" i="6" s="1"/>
  <c r="L426" i="5" l="1"/>
  <c r="P425" i="5"/>
  <c r="H428" i="5" l="1"/>
  <c r="H58" i="6" s="1"/>
  <c r="L57" i="6"/>
  <c r="N426" i="5"/>
  <c r="K57" i="6" s="1"/>
  <c r="J57" i="6"/>
  <c r="J428" i="5"/>
  <c r="L428" i="5" l="1"/>
  <c r="N428" i="5" s="1"/>
  <c r="P428" i="5" l="1"/>
  <c r="H429" i="5" s="1"/>
  <c r="J429" i="5" l="1"/>
  <c r="L429" i="5" l="1"/>
  <c r="P429" i="5" l="1"/>
  <c r="H430" i="5" s="1"/>
  <c r="N429" i="5"/>
  <c r="J430" i="5" l="1"/>
  <c r="L430" i="5" l="1"/>
  <c r="N430" i="5" s="1"/>
  <c r="P430" i="5" l="1"/>
  <c r="H431" i="5" s="1"/>
  <c r="J431" i="5" l="1"/>
  <c r="L431" i="5" l="1"/>
  <c r="P431" i="5" l="1"/>
  <c r="H432" i="5" s="1"/>
  <c r="N431" i="5"/>
  <c r="J432" i="5" l="1"/>
  <c r="L432" i="5" l="1"/>
  <c r="N432" i="5" s="1"/>
  <c r="P432" i="5" l="1"/>
  <c r="H433" i="5" s="1"/>
  <c r="J433" i="5" l="1"/>
  <c r="L433" i="5" l="1"/>
  <c r="P433" i="5" s="1"/>
  <c r="H434" i="5" s="1"/>
  <c r="N433" i="5" l="1"/>
  <c r="J434" i="5"/>
  <c r="L434" i="5" l="1"/>
  <c r="P434" i="5" s="1"/>
  <c r="H435" i="5" s="1"/>
  <c r="N434" i="5" l="1"/>
  <c r="J435" i="5"/>
  <c r="L435" i="5" l="1"/>
  <c r="P435" i="5" s="1"/>
  <c r="H436" i="5" s="1"/>
  <c r="N435" i="5" l="1"/>
  <c r="J436" i="5"/>
  <c r="L436" i="5" l="1"/>
  <c r="P436" i="5" s="1"/>
  <c r="H437" i="5" s="1"/>
  <c r="J437" i="5" l="1"/>
  <c r="N436" i="5"/>
  <c r="L437" i="5" l="1"/>
  <c r="P437" i="5" s="1"/>
  <c r="H438" i="5" s="1"/>
  <c r="J438" i="5" l="1"/>
  <c r="N437" i="5"/>
  <c r="L438" i="5" l="1"/>
  <c r="P438" i="5" s="1"/>
  <c r="H439" i="5" s="1"/>
  <c r="J439" i="5" l="1"/>
  <c r="N438" i="5"/>
  <c r="L439" i="5" l="1"/>
  <c r="J440" i="5"/>
  <c r="I58" i="6" s="1"/>
  <c r="L440" i="5" l="1"/>
  <c r="P439" i="5"/>
  <c r="N439" i="5"/>
  <c r="N440" i="5" l="1"/>
  <c r="K58" i="6" s="1"/>
  <c r="J58" i="6"/>
  <c r="H442" i="5"/>
  <c r="H59" i="6" s="1"/>
  <c r="L58" i="6"/>
  <c r="J442" i="5" l="1"/>
  <c r="L442" i="5" s="1"/>
  <c r="P442" i="5" l="1"/>
  <c r="H443" i="5" s="1"/>
  <c r="N442" i="5"/>
  <c r="J443" i="5" l="1"/>
  <c r="L443" i="5" l="1"/>
  <c r="N443" i="5" s="1"/>
  <c r="P443" i="5" l="1"/>
  <c r="H444" i="5" s="1"/>
  <c r="J444" i="5" l="1"/>
  <c r="L444" i="5" l="1"/>
  <c r="P444" i="5" l="1"/>
  <c r="H445" i="5" s="1"/>
  <c r="N444" i="5"/>
  <c r="J445" i="5" l="1"/>
  <c r="L445" i="5" l="1"/>
  <c r="N445" i="5" s="1"/>
  <c r="P445" i="5" l="1"/>
  <c r="H446" i="5" s="1"/>
  <c r="J446" i="5" l="1"/>
  <c r="L446" i="5" l="1"/>
  <c r="P446" i="5" l="1"/>
  <c r="H447" i="5" s="1"/>
  <c r="N446" i="5"/>
  <c r="J447" i="5" l="1"/>
  <c r="L447" i="5" l="1"/>
  <c r="P447" i="5" s="1"/>
  <c r="H448" i="5" s="1"/>
  <c r="N447" i="5" l="1"/>
  <c r="J448" i="5"/>
  <c r="L448" i="5" l="1"/>
  <c r="P448" i="5" s="1"/>
  <c r="H449" i="5" s="1"/>
  <c r="J449" i="5" l="1"/>
  <c r="N448" i="5"/>
  <c r="L449" i="5" l="1"/>
  <c r="P449" i="5" s="1"/>
  <c r="H450" i="5" s="1"/>
  <c r="J450" i="5" l="1"/>
  <c r="N449" i="5"/>
  <c r="L450" i="5" l="1"/>
  <c r="P450" i="5" s="1"/>
  <c r="H451" i="5" s="1"/>
  <c r="J451" i="5" l="1"/>
  <c r="N450" i="5"/>
  <c r="L451" i="5" l="1"/>
  <c r="P451" i="5" s="1"/>
  <c r="H452" i="5" s="1"/>
  <c r="J452" i="5" l="1"/>
  <c r="N451" i="5"/>
  <c r="L452" i="5" l="1"/>
  <c r="P452" i="5" s="1"/>
  <c r="H453" i="5" s="1"/>
  <c r="J453" i="5" l="1"/>
  <c r="N452" i="5"/>
  <c r="L453" i="5" l="1"/>
  <c r="J454" i="5"/>
  <c r="I59" i="6" s="1"/>
  <c r="L454" i="5" l="1"/>
  <c r="P453" i="5"/>
  <c r="N453" i="5"/>
  <c r="H456" i="5" l="1"/>
  <c r="H60" i="6" s="1"/>
  <c r="L59" i="6"/>
  <c r="N454" i="5"/>
  <c r="K59" i="6" s="1"/>
  <c r="J59" i="6"/>
  <c r="J456" i="5" l="1"/>
  <c r="L456" i="5" s="1"/>
  <c r="N456" i="5" s="1"/>
  <c r="P456" i="5" l="1"/>
  <c r="H457" i="5" s="1"/>
  <c r="J457" i="5" l="1"/>
  <c r="L457" i="5" l="1"/>
  <c r="N457" i="5" s="1"/>
  <c r="P457" i="5" l="1"/>
  <c r="H458" i="5" s="1"/>
  <c r="J458" i="5" l="1"/>
  <c r="L458" i="5" l="1"/>
  <c r="N458" i="5" s="1"/>
  <c r="P458" i="5" l="1"/>
  <c r="H459" i="5" s="1"/>
  <c r="J459" i="5" l="1"/>
  <c r="L459" i="5" l="1"/>
  <c r="P459" i="5" l="1"/>
  <c r="H460" i="5" s="1"/>
  <c r="N459" i="5"/>
  <c r="J460" i="5" l="1"/>
  <c r="L460" i="5" l="1"/>
  <c r="N460" i="5" s="1"/>
  <c r="P460" i="5" l="1"/>
  <c r="H461" i="5" s="1"/>
  <c r="J461" i="5" l="1"/>
  <c r="L461" i="5" l="1"/>
  <c r="P461" i="5" s="1"/>
  <c r="H462" i="5" s="1"/>
  <c r="J462" i="5" l="1"/>
  <c r="N461" i="5"/>
  <c r="L462" i="5" l="1"/>
  <c r="P462" i="5" s="1"/>
  <c r="H463" i="5" s="1"/>
  <c r="N462" i="5" l="1"/>
  <c r="J463" i="5"/>
  <c r="L463" i="5" l="1"/>
  <c r="P463" i="5" s="1"/>
  <c r="H464" i="5" s="1"/>
  <c r="N463" i="5" l="1"/>
  <c r="J464" i="5"/>
  <c r="L464" i="5" l="1"/>
  <c r="P464" i="5" s="1"/>
  <c r="H465" i="5" s="1"/>
  <c r="J465" i="5" l="1"/>
  <c r="N464" i="5"/>
  <c r="L465" i="5" l="1"/>
  <c r="P465" i="5" s="1"/>
  <c r="H466" i="5" s="1"/>
  <c r="J466" i="5" l="1"/>
  <c r="N465" i="5"/>
  <c r="L466" i="5" l="1"/>
  <c r="P466" i="5" s="1"/>
  <c r="H467" i="5" s="1"/>
  <c r="J467" i="5" l="1"/>
  <c r="N466" i="5"/>
  <c r="L467" i="5" l="1"/>
  <c r="N467" i="5" s="1"/>
  <c r="J468" i="5"/>
  <c r="I60" i="6" s="1"/>
  <c r="L468" i="5" l="1"/>
  <c r="P467" i="5"/>
  <c r="H470" i="5" l="1"/>
  <c r="H61" i="6" s="1"/>
  <c r="L60" i="6"/>
  <c r="N468" i="5"/>
  <c r="K60" i="6" s="1"/>
  <c r="J60" i="6"/>
  <c r="J470" i="5"/>
  <c r="L470" i="5" l="1"/>
  <c r="N470" i="5" s="1"/>
  <c r="P470" i="5" l="1"/>
  <c r="H471" i="5" s="1"/>
  <c r="J471" i="5" l="1"/>
  <c r="L471" i="5" l="1"/>
  <c r="N471" i="5" s="1"/>
  <c r="P471" i="5" l="1"/>
  <c r="H472" i="5" s="1"/>
  <c r="J472" i="5" l="1"/>
  <c r="L472" i="5" l="1"/>
  <c r="N472" i="5" s="1"/>
  <c r="P472" i="5" l="1"/>
  <c r="H473" i="5" s="1"/>
  <c r="J473" i="5" l="1"/>
  <c r="L473" i="5" l="1"/>
  <c r="N473" i="5" s="1"/>
  <c r="P473" i="5" l="1"/>
  <c r="H474" i="5" s="1"/>
  <c r="J474" i="5" l="1"/>
  <c r="L474" i="5" l="1"/>
  <c r="N474" i="5" s="1"/>
  <c r="P474" i="5" l="1"/>
  <c r="H475" i="5" s="1"/>
  <c r="J475" i="5" l="1"/>
  <c r="L475" i="5" l="1"/>
  <c r="P475" i="5" s="1"/>
  <c r="H476" i="5" s="1"/>
  <c r="N475" i="5" l="1"/>
  <c r="J476" i="5"/>
  <c r="L476" i="5" l="1"/>
  <c r="P476" i="5" s="1"/>
  <c r="H477" i="5" s="1"/>
  <c r="J477" i="5" l="1"/>
  <c r="N476" i="5"/>
  <c r="L477" i="5" l="1"/>
  <c r="P477" i="5" s="1"/>
  <c r="H478" i="5" s="1"/>
  <c r="N477" i="5" l="1"/>
  <c r="J478" i="5"/>
  <c r="L478" i="5" l="1"/>
  <c r="P478" i="5" s="1"/>
  <c r="H479" i="5" s="1"/>
  <c r="N478" i="5" l="1"/>
  <c r="J479" i="5"/>
  <c r="L479" i="5" l="1"/>
  <c r="P479" i="5" s="1"/>
  <c r="H480" i="5" s="1"/>
  <c r="N479" i="5" l="1"/>
  <c r="J480" i="5"/>
  <c r="L480" i="5" l="1"/>
  <c r="P480" i="5" s="1"/>
  <c r="H481" i="5" s="1"/>
  <c r="N480" i="5" l="1"/>
  <c r="J481" i="5"/>
  <c r="L481" i="5" l="1"/>
  <c r="N481" i="5" s="1"/>
  <c r="J482" i="5"/>
  <c r="I61" i="6" s="1"/>
  <c r="L482" i="5" l="1"/>
  <c r="P481" i="5"/>
  <c r="H484" i="5" l="1"/>
  <c r="H62" i="6" s="1"/>
  <c r="L61" i="6"/>
  <c r="N482" i="5"/>
  <c r="K61" i="6" s="1"/>
  <c r="J61" i="6"/>
  <c r="J484" i="5"/>
  <c r="L484" i="5" l="1"/>
  <c r="N484" i="5" s="1"/>
  <c r="P484" i="5" l="1"/>
  <c r="H485" i="5" s="1"/>
  <c r="J485" i="5" l="1"/>
  <c r="L485" i="5" l="1"/>
  <c r="N485" i="5" s="1"/>
  <c r="P485" i="5" l="1"/>
  <c r="H486" i="5" s="1"/>
  <c r="J486" i="5" l="1"/>
  <c r="L486" i="5" l="1"/>
  <c r="P486" i="5" l="1"/>
  <c r="H487" i="5" s="1"/>
  <c r="N486" i="5"/>
  <c r="E89" i="1"/>
  <c r="E86" i="1"/>
  <c r="E84" i="1"/>
  <c r="E82" i="1"/>
  <c r="E87" i="1"/>
  <c r="E85" i="1"/>
  <c r="E88" i="1"/>
  <c r="E81" i="1"/>
  <c r="E83" i="1"/>
  <c r="E80" i="1"/>
  <c r="L80" i="1" s="1"/>
  <c r="J487" i="5" l="1"/>
  <c r="P80" i="1"/>
  <c r="H81" i="1" s="1"/>
  <c r="N80" i="1"/>
  <c r="L487" i="5" l="1"/>
  <c r="N487" i="5" s="1"/>
  <c r="J81" i="1"/>
  <c r="P487" i="5" l="1"/>
  <c r="H488" i="5" s="1"/>
  <c r="L81" i="1"/>
  <c r="J488" i="5" l="1"/>
  <c r="P81" i="1"/>
  <c r="H82" i="1" s="1"/>
  <c r="N81" i="1"/>
  <c r="L488" i="5" l="1"/>
  <c r="J82" i="1"/>
  <c r="P488" i="5" l="1"/>
  <c r="H489" i="5" s="1"/>
  <c r="N488" i="5"/>
  <c r="L82" i="1"/>
  <c r="J489" i="5" l="1"/>
  <c r="P82" i="1"/>
  <c r="H83" i="1" s="1"/>
  <c r="N82" i="1"/>
  <c r="L489" i="5" l="1"/>
  <c r="P489" i="5" s="1"/>
  <c r="H490" i="5" s="1"/>
  <c r="J83" i="1"/>
  <c r="N489" i="5" l="1"/>
  <c r="J490" i="5"/>
  <c r="L83" i="1"/>
  <c r="L490" i="5" l="1"/>
  <c r="P490" i="5" s="1"/>
  <c r="H491" i="5" s="1"/>
  <c r="P83" i="1"/>
  <c r="H84" i="1" s="1"/>
  <c r="N83" i="1"/>
  <c r="N490" i="5" l="1"/>
  <c r="J491" i="5"/>
  <c r="J84" i="1"/>
  <c r="L491" i="5" l="1"/>
  <c r="P491" i="5" s="1"/>
  <c r="H492" i="5" s="1"/>
  <c r="L84" i="1"/>
  <c r="N491" i="5" l="1"/>
  <c r="J492" i="5"/>
  <c r="P84" i="1"/>
  <c r="H85" i="1" s="1"/>
  <c r="N84" i="1"/>
  <c r="L492" i="5" l="1"/>
  <c r="N492" i="5" s="1"/>
  <c r="J85" i="1"/>
  <c r="P492" i="5" l="1"/>
  <c r="H493" i="5" s="1"/>
  <c r="L85" i="1"/>
  <c r="P85" i="1" s="1"/>
  <c r="H86" i="1" s="1"/>
  <c r="J493" i="5" l="1"/>
  <c r="L493" i="5" s="1"/>
  <c r="J86" i="1"/>
  <c r="N85" i="1"/>
  <c r="P493" i="5" l="1"/>
  <c r="H494" i="5" s="1"/>
  <c r="J494" i="5" s="1"/>
  <c r="N493" i="5"/>
  <c r="L86" i="1"/>
  <c r="P86" i="1" s="1"/>
  <c r="H87" i="1" s="1"/>
  <c r="L494" i="5" l="1"/>
  <c r="J87" i="1"/>
  <c r="N86" i="1"/>
  <c r="P494" i="5" l="1"/>
  <c r="H495" i="5" s="1"/>
  <c r="N494" i="5"/>
  <c r="L87" i="1"/>
  <c r="P87" i="1" s="1"/>
  <c r="H88" i="1" s="1"/>
  <c r="J495" i="5" l="1"/>
  <c r="J88" i="1"/>
  <c r="N87" i="1"/>
  <c r="L495" i="5" l="1"/>
  <c r="N495" i="5" s="1"/>
  <c r="J496" i="5"/>
  <c r="L88" i="1"/>
  <c r="P88" i="1" s="1"/>
  <c r="H89" i="1" s="1"/>
  <c r="J499" i="5" l="1"/>
  <c r="I62" i="6"/>
  <c r="I64" i="6" s="1"/>
  <c r="L496" i="5"/>
  <c r="P495" i="5"/>
  <c r="L62" i="6" s="1"/>
  <c r="N88" i="1"/>
  <c r="J89" i="1"/>
  <c r="L499" i="5" l="1"/>
  <c r="J62" i="6"/>
  <c r="J64" i="6" s="1"/>
  <c r="I66" i="6"/>
  <c r="I66" i="4"/>
  <c r="N496" i="5"/>
  <c r="L89" i="1"/>
  <c r="J90" i="1"/>
  <c r="J66" i="4" l="1"/>
  <c r="J66" i="6"/>
  <c r="K62" i="6"/>
  <c r="K64" i="6" s="1"/>
  <c r="N499" i="5"/>
  <c r="I30" i="4"/>
  <c r="L90" i="1"/>
  <c r="P89" i="1"/>
  <c r="N89" i="1"/>
  <c r="K66" i="4" l="1"/>
  <c r="K66" i="6"/>
  <c r="J30" i="4"/>
  <c r="K30" i="4" s="1"/>
  <c r="L30" i="4"/>
  <c r="H92" i="1"/>
  <c r="N90" i="1"/>
  <c r="J92" i="1" l="1"/>
  <c r="H31" i="4"/>
  <c r="L92" i="1" l="1"/>
  <c r="P92" i="1" l="1"/>
  <c r="H93" i="1" s="1"/>
  <c r="N92" i="1"/>
  <c r="J93" i="1" l="1"/>
  <c r="L93" i="1" l="1"/>
  <c r="P93" i="1" l="1"/>
  <c r="H94" i="1" s="1"/>
  <c r="N93" i="1"/>
  <c r="J94" i="1" l="1"/>
  <c r="L94" i="1" l="1"/>
  <c r="P94" i="1" l="1"/>
  <c r="H95" i="1" s="1"/>
  <c r="N94" i="1"/>
  <c r="J95" i="1" l="1"/>
  <c r="L95" i="1" l="1"/>
  <c r="P95" i="1" l="1"/>
  <c r="H96" i="1" s="1"/>
  <c r="N95" i="1"/>
  <c r="J96" i="1" l="1"/>
  <c r="L96" i="1" l="1"/>
  <c r="N96" i="1" s="1"/>
  <c r="P96" i="1" l="1"/>
  <c r="H97" i="1" s="1"/>
  <c r="J97" i="1" l="1"/>
  <c r="L97" i="1" l="1"/>
  <c r="P97" i="1" s="1"/>
  <c r="H98" i="1" s="1"/>
  <c r="J98" i="1" l="1"/>
  <c r="N97" i="1"/>
  <c r="L98" i="1" l="1"/>
  <c r="P98" i="1" s="1"/>
  <c r="H99" i="1" s="1"/>
  <c r="J99" i="1" l="1"/>
  <c r="N98" i="1"/>
  <c r="L99" i="1" l="1"/>
  <c r="P99" i="1" s="1"/>
  <c r="H100" i="1" s="1"/>
  <c r="J100" i="1" l="1"/>
  <c r="N99" i="1"/>
  <c r="L100" i="1" l="1"/>
  <c r="P100" i="1" s="1"/>
  <c r="H101" i="1" s="1"/>
  <c r="J101" i="1" l="1"/>
  <c r="N100" i="1"/>
  <c r="L101" i="1" l="1"/>
  <c r="P101" i="1" s="1"/>
  <c r="H102" i="1" s="1"/>
  <c r="J102" i="1" l="1"/>
  <c r="N101" i="1"/>
  <c r="L102" i="1" l="1"/>
  <c r="P102" i="1" s="1"/>
  <c r="H103" i="1" s="1"/>
  <c r="J103" i="1" l="1"/>
  <c r="N102" i="1"/>
  <c r="L103" i="1" l="1"/>
  <c r="N103" i="1" s="1"/>
  <c r="J104" i="1"/>
  <c r="I31" i="4" l="1"/>
  <c r="L104" i="1"/>
  <c r="P103" i="1"/>
  <c r="J31" i="4" l="1"/>
  <c r="K31" i="4" s="1"/>
  <c r="L31" i="4"/>
  <c r="H106" i="1"/>
  <c r="N104" i="1"/>
  <c r="H32" i="4" l="1"/>
  <c r="J106" i="1"/>
  <c r="L106" i="1" l="1"/>
  <c r="P106" i="1" l="1"/>
  <c r="H107" i="1" s="1"/>
  <c r="N106" i="1"/>
  <c r="J107" i="1" l="1"/>
  <c r="L107" i="1" l="1"/>
  <c r="P107" i="1" l="1"/>
  <c r="H108" i="1" s="1"/>
  <c r="N107" i="1"/>
  <c r="J108" i="1" l="1"/>
  <c r="L108" i="1" l="1"/>
  <c r="P108" i="1" l="1"/>
  <c r="H109" i="1" s="1"/>
  <c r="N108" i="1"/>
  <c r="J109" i="1" l="1"/>
  <c r="L109" i="1" l="1"/>
  <c r="P109" i="1" l="1"/>
  <c r="H110" i="1" s="1"/>
  <c r="N109" i="1"/>
  <c r="J110" i="1" l="1"/>
  <c r="L110" i="1" l="1"/>
  <c r="N110" i="1" s="1"/>
  <c r="P110" i="1" l="1"/>
  <c r="H111" i="1" s="1"/>
  <c r="J111" i="1" l="1"/>
  <c r="L111" i="1" l="1"/>
  <c r="P111" i="1" s="1"/>
  <c r="H112" i="1" s="1"/>
  <c r="J112" i="1" l="1"/>
  <c r="N111" i="1"/>
  <c r="L112" i="1" l="1"/>
  <c r="P112" i="1" s="1"/>
  <c r="H113" i="1" s="1"/>
  <c r="N112" i="1" l="1"/>
  <c r="J113" i="1"/>
  <c r="L113" i="1" l="1"/>
  <c r="P113" i="1" s="1"/>
  <c r="H114" i="1" s="1"/>
  <c r="J114" i="1" l="1"/>
  <c r="N113" i="1"/>
  <c r="L114" i="1" l="1"/>
  <c r="P114" i="1" s="1"/>
  <c r="H115" i="1" s="1"/>
  <c r="J115" i="1" l="1"/>
  <c r="N114" i="1"/>
  <c r="L115" i="1" l="1"/>
  <c r="P115" i="1" s="1"/>
  <c r="H116" i="1" s="1"/>
  <c r="N115" i="1" l="1"/>
  <c r="J116" i="1"/>
  <c r="L116" i="1" l="1"/>
  <c r="P116" i="1" s="1"/>
  <c r="H117" i="1" s="1"/>
  <c r="J117" i="1" l="1"/>
  <c r="N116" i="1"/>
  <c r="L117" i="1" l="1"/>
  <c r="J118" i="1"/>
  <c r="I32" i="4" l="1"/>
  <c r="L118" i="1"/>
  <c r="P117" i="1"/>
  <c r="N117" i="1"/>
  <c r="J32" i="4" l="1"/>
  <c r="K32" i="4" s="1"/>
  <c r="L32" i="4"/>
  <c r="H120" i="1"/>
  <c r="N118" i="1"/>
  <c r="J120" i="1" l="1"/>
  <c r="H33" i="4"/>
  <c r="L120" i="1" l="1"/>
  <c r="P120" i="1" l="1"/>
  <c r="H121" i="1" s="1"/>
  <c r="N120" i="1"/>
  <c r="J121" i="1" l="1"/>
  <c r="L121" i="1" l="1"/>
  <c r="N121" i="1" s="1"/>
  <c r="P121" i="1" l="1"/>
  <c r="H122" i="1" s="1"/>
  <c r="J122" i="1" l="1"/>
  <c r="L122" i="1" l="1"/>
  <c r="N122" i="1" s="1"/>
  <c r="P122" i="1" l="1"/>
  <c r="H123" i="1" s="1"/>
  <c r="J123" i="1" l="1"/>
  <c r="L123" i="1" l="1"/>
  <c r="N123" i="1" s="1"/>
  <c r="P123" i="1" l="1"/>
  <c r="H124" i="1" s="1"/>
  <c r="J124" i="1" l="1"/>
  <c r="L124" i="1" l="1"/>
  <c r="N124" i="1" s="1"/>
  <c r="P124" i="1" l="1"/>
  <c r="H125" i="1" s="1"/>
  <c r="J125" i="1" l="1"/>
  <c r="L125" i="1" l="1"/>
  <c r="P125" i="1" s="1"/>
  <c r="H126" i="1" s="1"/>
  <c r="J126" i="1" l="1"/>
  <c r="N125" i="1"/>
  <c r="L126" i="1" l="1"/>
  <c r="P126" i="1" s="1"/>
  <c r="H127" i="1" s="1"/>
  <c r="N126" i="1" l="1"/>
  <c r="J127" i="1"/>
  <c r="L127" i="1" l="1"/>
  <c r="P127" i="1" s="1"/>
  <c r="H128" i="1" s="1"/>
  <c r="N127" i="1" l="1"/>
  <c r="J128" i="1"/>
  <c r="L128" i="1" l="1"/>
  <c r="P128" i="1" s="1"/>
  <c r="H129" i="1" s="1"/>
  <c r="J129" i="1" l="1"/>
  <c r="N128" i="1"/>
  <c r="L129" i="1" l="1"/>
  <c r="P129" i="1" s="1"/>
  <c r="H130" i="1" s="1"/>
  <c r="N129" i="1" l="1"/>
  <c r="J130" i="1"/>
  <c r="L130" i="1" l="1"/>
  <c r="P130" i="1" s="1"/>
  <c r="H131" i="1" s="1"/>
  <c r="N130" i="1" l="1"/>
  <c r="J131" i="1"/>
  <c r="L131" i="1" l="1"/>
  <c r="J132" i="1"/>
  <c r="L132" i="1" l="1"/>
  <c r="P131" i="1"/>
  <c r="I33" i="4"/>
  <c r="N131" i="1"/>
  <c r="J33" i="4" l="1"/>
  <c r="K33" i="4" s="1"/>
  <c r="N132" i="1"/>
  <c r="H134" i="1"/>
  <c r="L33" i="4"/>
  <c r="J134" i="1" l="1"/>
  <c r="H34" i="4"/>
  <c r="L134" i="1" l="1"/>
  <c r="P134" i="1" l="1"/>
  <c r="H135" i="1" s="1"/>
  <c r="N134" i="1"/>
  <c r="J135" i="1" l="1"/>
  <c r="L135" i="1" l="1"/>
  <c r="P135" i="1" l="1"/>
  <c r="H136" i="1" s="1"/>
  <c r="N135" i="1"/>
  <c r="J136" i="1" l="1"/>
  <c r="L136" i="1" l="1"/>
  <c r="P136" i="1" l="1"/>
  <c r="H137" i="1" s="1"/>
  <c r="N136" i="1"/>
  <c r="J137" i="1" l="1"/>
  <c r="L137" i="1" l="1"/>
  <c r="P137" i="1" l="1"/>
  <c r="H138" i="1" s="1"/>
  <c r="N137" i="1"/>
  <c r="J138" i="1" l="1"/>
  <c r="L138" i="1" l="1"/>
  <c r="P138" i="1" l="1"/>
  <c r="H139" i="1" s="1"/>
  <c r="N138" i="1"/>
  <c r="J139" i="1" l="1"/>
  <c r="L139" i="1" l="1"/>
  <c r="P139" i="1" s="1"/>
  <c r="H140" i="1" s="1"/>
  <c r="J140" i="1" l="1"/>
  <c r="N139" i="1"/>
  <c r="L140" i="1" l="1"/>
  <c r="P140" i="1" s="1"/>
  <c r="H141" i="1" s="1"/>
  <c r="J141" i="1" l="1"/>
  <c r="N140" i="1"/>
  <c r="L141" i="1" l="1"/>
  <c r="P141" i="1" s="1"/>
  <c r="H142" i="1" s="1"/>
  <c r="N141" i="1" l="1"/>
  <c r="J142" i="1"/>
  <c r="L142" i="1" l="1"/>
  <c r="P142" i="1" s="1"/>
  <c r="H143" i="1" s="1"/>
  <c r="N142" i="1" l="1"/>
  <c r="J143" i="1"/>
  <c r="L143" i="1" l="1"/>
  <c r="P143" i="1" s="1"/>
  <c r="H144" i="1" s="1"/>
  <c r="J144" i="1" l="1"/>
  <c r="N143" i="1"/>
  <c r="L144" i="1" l="1"/>
  <c r="P144" i="1" s="1"/>
  <c r="H145" i="1" s="1"/>
  <c r="J145" i="1" l="1"/>
  <c r="N144" i="1"/>
  <c r="L145" i="1" l="1"/>
  <c r="N145" i="1" s="1"/>
  <c r="J146" i="1"/>
  <c r="I34" i="4" l="1"/>
  <c r="L146" i="1"/>
  <c r="P145" i="1"/>
  <c r="J34" i="4" l="1"/>
  <c r="K34" i="4" s="1"/>
  <c r="H148" i="1"/>
  <c r="L34" i="4"/>
  <c r="N146" i="1"/>
  <c r="J148" i="1" l="1"/>
  <c r="H35" i="4"/>
  <c r="L148" i="1" l="1"/>
  <c r="N148" i="1" s="1"/>
  <c r="P148" i="1" l="1"/>
  <c r="H149" i="1" s="1"/>
  <c r="J149" i="1" l="1"/>
  <c r="L149" i="1" l="1"/>
  <c r="N149" i="1" s="1"/>
  <c r="P149" i="1" l="1"/>
  <c r="H150" i="1" s="1"/>
  <c r="J150" i="1" l="1"/>
  <c r="L150" i="1" l="1"/>
  <c r="N150" i="1" s="1"/>
  <c r="P150" i="1" l="1"/>
  <c r="H151" i="1" s="1"/>
  <c r="J151" i="1" l="1"/>
  <c r="L151" i="1" l="1"/>
  <c r="N151" i="1" s="1"/>
  <c r="P151" i="1" l="1"/>
  <c r="H152" i="1" s="1"/>
  <c r="J152" i="1" l="1"/>
  <c r="L152" i="1" l="1"/>
  <c r="P152" i="1" l="1"/>
  <c r="H153" i="1" s="1"/>
  <c r="N152" i="1"/>
  <c r="J153" i="1" l="1"/>
  <c r="L153" i="1" l="1"/>
  <c r="P153" i="1" s="1"/>
  <c r="H154" i="1" s="1"/>
  <c r="J154" i="1" l="1"/>
  <c r="N153" i="1"/>
  <c r="L154" i="1" l="1"/>
  <c r="P154" i="1" s="1"/>
  <c r="H155" i="1" s="1"/>
  <c r="N154" i="1" l="1"/>
  <c r="J155" i="1"/>
  <c r="L155" i="1" l="1"/>
  <c r="P155" i="1" s="1"/>
  <c r="H156" i="1" s="1"/>
  <c r="N155" i="1" l="1"/>
  <c r="J156" i="1"/>
  <c r="L156" i="1" l="1"/>
  <c r="P156" i="1" s="1"/>
  <c r="H157" i="1" s="1"/>
  <c r="J157" i="1" l="1"/>
  <c r="N156" i="1"/>
  <c r="L157" i="1" l="1"/>
  <c r="P157" i="1" s="1"/>
  <c r="H158" i="1" s="1"/>
  <c r="J158" i="1" l="1"/>
  <c r="N157" i="1"/>
  <c r="L158" i="1" l="1"/>
  <c r="P158" i="1" s="1"/>
  <c r="H159" i="1" s="1"/>
  <c r="N158" i="1" l="1"/>
  <c r="J159" i="1"/>
  <c r="L159" i="1" l="1"/>
  <c r="J160" i="1"/>
  <c r="I35" i="4" l="1"/>
  <c r="L160" i="1"/>
  <c r="P159" i="1"/>
  <c r="N159" i="1"/>
  <c r="J35" i="4" l="1"/>
  <c r="K35" i="4" s="1"/>
  <c r="L35" i="4"/>
  <c r="H162" i="1"/>
  <c r="N160" i="1"/>
  <c r="J162" i="1" l="1"/>
  <c r="H36" i="4"/>
  <c r="L162" i="1" l="1"/>
  <c r="N162" i="1" s="1"/>
  <c r="P162" i="1" l="1"/>
  <c r="H163" i="1" s="1"/>
  <c r="J163" i="1" l="1"/>
  <c r="L163" i="1" l="1"/>
  <c r="P163" i="1" l="1"/>
  <c r="H164" i="1" s="1"/>
  <c r="N163" i="1"/>
  <c r="J164" i="1" l="1"/>
  <c r="L164" i="1" l="1"/>
  <c r="P164" i="1" l="1"/>
  <c r="H165" i="1" s="1"/>
  <c r="N164" i="1"/>
  <c r="J165" i="1" l="1"/>
  <c r="L165" i="1" l="1"/>
  <c r="P165" i="1" l="1"/>
  <c r="H166" i="1" s="1"/>
  <c r="N165" i="1"/>
  <c r="J166" i="1" l="1"/>
  <c r="L166" i="1" l="1"/>
  <c r="N166" i="1" s="1"/>
  <c r="P166" i="1" l="1"/>
  <c r="H167" i="1" s="1"/>
  <c r="J167" i="1" l="1"/>
  <c r="L167" i="1" l="1"/>
  <c r="P167" i="1" s="1"/>
  <c r="H168" i="1" s="1"/>
  <c r="J168" i="1" l="1"/>
  <c r="N167" i="1"/>
  <c r="L168" i="1" l="1"/>
  <c r="P168" i="1" s="1"/>
  <c r="H169" i="1" s="1"/>
  <c r="N168" i="1" l="1"/>
  <c r="J169" i="1"/>
  <c r="L169" i="1" l="1"/>
  <c r="P169" i="1" s="1"/>
  <c r="H170" i="1" s="1"/>
  <c r="N169" i="1" l="1"/>
  <c r="J170" i="1"/>
  <c r="L170" i="1" l="1"/>
  <c r="P170" i="1" s="1"/>
  <c r="H171" i="1" s="1"/>
  <c r="N170" i="1" l="1"/>
  <c r="J171" i="1"/>
  <c r="L171" i="1" l="1"/>
  <c r="P171" i="1" s="1"/>
  <c r="H172" i="1" s="1"/>
  <c r="J172" i="1" l="1"/>
  <c r="N171" i="1"/>
  <c r="L172" i="1" l="1"/>
  <c r="P172" i="1" s="1"/>
  <c r="H173" i="1" s="1"/>
  <c r="J173" i="1" l="1"/>
  <c r="N172" i="1"/>
  <c r="L173" i="1" l="1"/>
  <c r="J174" i="1"/>
  <c r="I36" i="4" l="1"/>
  <c r="L174" i="1"/>
  <c r="P173" i="1"/>
  <c r="N173" i="1"/>
  <c r="J36" i="4" l="1"/>
  <c r="K36" i="4" s="1"/>
  <c r="L36" i="4"/>
  <c r="H176" i="1"/>
  <c r="N174" i="1"/>
  <c r="J176" i="1" l="1"/>
  <c r="H37" i="4"/>
  <c r="L176" i="1" l="1"/>
  <c r="P176" i="1" l="1"/>
  <c r="H177" i="1" s="1"/>
  <c r="N176" i="1"/>
  <c r="J177" i="1" l="1"/>
  <c r="L177" i="1" l="1"/>
  <c r="P177" i="1" l="1"/>
  <c r="H178" i="1" s="1"/>
  <c r="N177" i="1"/>
  <c r="J178" i="1" l="1"/>
  <c r="L178" i="1" l="1"/>
  <c r="N178" i="1" s="1"/>
  <c r="P178" i="1" l="1"/>
  <c r="H179" i="1" s="1"/>
  <c r="J179" i="1" l="1"/>
  <c r="L179" i="1" l="1"/>
  <c r="N179" i="1" s="1"/>
  <c r="P179" i="1" l="1"/>
  <c r="H180" i="1" s="1"/>
  <c r="J180" i="1" l="1"/>
  <c r="L180" i="1" l="1"/>
  <c r="N180" i="1" s="1"/>
  <c r="P180" i="1" l="1"/>
  <c r="H181" i="1" s="1"/>
  <c r="J181" i="1" l="1"/>
  <c r="L181" i="1" l="1"/>
  <c r="P181" i="1" s="1"/>
  <c r="H182" i="1" s="1"/>
  <c r="N181" i="1" l="1"/>
  <c r="J182" i="1"/>
  <c r="L182" i="1" l="1"/>
  <c r="P182" i="1" s="1"/>
  <c r="H183" i="1" s="1"/>
  <c r="N182" i="1" l="1"/>
  <c r="J183" i="1"/>
  <c r="L183" i="1" l="1"/>
  <c r="P183" i="1" s="1"/>
  <c r="H184" i="1" s="1"/>
  <c r="J184" i="1" l="1"/>
  <c r="N183" i="1"/>
  <c r="L184" i="1" l="1"/>
  <c r="P184" i="1" s="1"/>
  <c r="H185" i="1" s="1"/>
  <c r="N184" i="1" l="1"/>
  <c r="J185" i="1"/>
  <c r="L185" i="1" l="1"/>
  <c r="P185" i="1" s="1"/>
  <c r="H186" i="1" s="1"/>
  <c r="J186" i="1" l="1"/>
  <c r="N185" i="1"/>
  <c r="L186" i="1" l="1"/>
  <c r="P186" i="1" s="1"/>
  <c r="H187" i="1" s="1"/>
  <c r="J187" i="1" l="1"/>
  <c r="N186" i="1"/>
  <c r="L187" i="1" l="1"/>
  <c r="N187" i="1" s="1"/>
  <c r="J188" i="1"/>
  <c r="I37" i="4" l="1"/>
  <c r="L188" i="1"/>
  <c r="P187" i="1"/>
  <c r="J37" i="4" l="1"/>
  <c r="K37" i="4" s="1"/>
  <c r="L37" i="4"/>
  <c r="H190" i="1"/>
  <c r="N188" i="1"/>
  <c r="H38" i="4" l="1"/>
  <c r="J190" i="1"/>
  <c r="L190" i="1" l="1"/>
  <c r="P190" i="1" l="1"/>
  <c r="H191" i="1" s="1"/>
  <c r="N190" i="1"/>
  <c r="J191" i="1" l="1"/>
  <c r="L191" i="1" l="1"/>
  <c r="P191" i="1" l="1"/>
  <c r="H192" i="1" s="1"/>
  <c r="N191" i="1"/>
  <c r="J192" i="1" l="1"/>
  <c r="L192" i="1" l="1"/>
  <c r="P192" i="1" l="1"/>
  <c r="H193" i="1" s="1"/>
  <c r="N192" i="1"/>
  <c r="J193" i="1" l="1"/>
  <c r="L193" i="1" l="1"/>
  <c r="P193" i="1" l="1"/>
  <c r="H194" i="1" s="1"/>
  <c r="N193" i="1"/>
  <c r="J194" i="1" l="1"/>
  <c r="L194" i="1" l="1"/>
  <c r="P194" i="1" l="1"/>
  <c r="H195" i="1" s="1"/>
  <c r="N194" i="1"/>
  <c r="J195" i="1" l="1"/>
  <c r="L195" i="1" l="1"/>
  <c r="P195" i="1" s="1"/>
  <c r="H196" i="1" s="1"/>
  <c r="J196" i="1" l="1"/>
  <c r="N195" i="1"/>
  <c r="L196" i="1" l="1"/>
  <c r="P196" i="1" s="1"/>
  <c r="H197" i="1" s="1"/>
  <c r="N196" i="1" l="1"/>
  <c r="J197" i="1"/>
  <c r="L197" i="1" l="1"/>
  <c r="P197" i="1" s="1"/>
  <c r="H198" i="1" s="1"/>
  <c r="J198" i="1" l="1"/>
  <c r="N197" i="1"/>
  <c r="L198" i="1" l="1"/>
  <c r="P198" i="1" s="1"/>
  <c r="H199" i="1" s="1"/>
  <c r="N198" i="1" l="1"/>
  <c r="J199" i="1"/>
  <c r="L199" i="1" l="1"/>
  <c r="P199" i="1" s="1"/>
  <c r="H200" i="1" s="1"/>
  <c r="N199" i="1" l="1"/>
  <c r="J200" i="1"/>
  <c r="L200" i="1" l="1"/>
  <c r="P200" i="1" s="1"/>
  <c r="H201" i="1" s="1"/>
  <c r="J201" i="1" l="1"/>
  <c r="N200" i="1"/>
  <c r="L201" i="1" l="1"/>
  <c r="J202" i="1"/>
  <c r="I38" i="4" l="1"/>
  <c r="L202" i="1"/>
  <c r="P201" i="1"/>
  <c r="N201" i="1"/>
  <c r="J38" i="4" l="1"/>
  <c r="K38" i="4" s="1"/>
  <c r="L38" i="4"/>
  <c r="H204" i="1"/>
  <c r="N202" i="1"/>
  <c r="J204" i="1" l="1"/>
  <c r="H39" i="4"/>
  <c r="L204" i="1" l="1"/>
  <c r="P204" i="1" l="1"/>
  <c r="H205" i="1" s="1"/>
  <c r="N204" i="1"/>
  <c r="J205" i="1" l="1"/>
  <c r="L205" i="1" l="1"/>
  <c r="N205" i="1" s="1"/>
  <c r="P205" i="1" l="1"/>
  <c r="H206" i="1" s="1"/>
  <c r="J206" i="1" l="1"/>
  <c r="L206" i="1" l="1"/>
  <c r="P206" i="1" l="1"/>
  <c r="H207" i="1" s="1"/>
  <c r="N206" i="1"/>
  <c r="J207" i="1" l="1"/>
  <c r="L207" i="1" l="1"/>
  <c r="N207" i="1" s="1"/>
  <c r="P207" i="1" l="1"/>
  <c r="H208" i="1" s="1"/>
  <c r="J208" i="1" l="1"/>
  <c r="L208" i="1" l="1"/>
  <c r="N208" i="1" s="1"/>
  <c r="P208" i="1" l="1"/>
  <c r="H209" i="1" s="1"/>
  <c r="J209" i="1" l="1"/>
  <c r="L209" i="1" l="1"/>
  <c r="P209" i="1" s="1"/>
  <c r="H210" i="1" s="1"/>
  <c r="J210" i="1" l="1"/>
  <c r="N209" i="1"/>
  <c r="L210" i="1" l="1"/>
  <c r="P210" i="1" s="1"/>
  <c r="H211" i="1" s="1"/>
  <c r="J211" i="1" l="1"/>
  <c r="N210" i="1"/>
  <c r="L211" i="1" l="1"/>
  <c r="P211" i="1" s="1"/>
  <c r="H212" i="1" s="1"/>
  <c r="N211" i="1" l="1"/>
  <c r="J212" i="1"/>
  <c r="L212" i="1" l="1"/>
  <c r="P212" i="1" s="1"/>
  <c r="H213" i="1" s="1"/>
  <c r="J213" i="1" l="1"/>
  <c r="N212" i="1"/>
  <c r="L213" i="1" l="1"/>
  <c r="P213" i="1" s="1"/>
  <c r="H214" i="1" s="1"/>
  <c r="J214" i="1" l="1"/>
  <c r="N213" i="1"/>
  <c r="L214" i="1" l="1"/>
  <c r="N214" i="1" s="1"/>
  <c r="P214" i="1" l="1"/>
  <c r="H215" i="1" s="1"/>
  <c r="J215" i="1" l="1"/>
  <c r="L215" i="1" l="1"/>
  <c r="J216" i="1"/>
  <c r="L216" i="1" l="1"/>
  <c r="P215" i="1"/>
  <c r="I39" i="4"/>
  <c r="N215" i="1"/>
  <c r="J39" i="4" l="1"/>
  <c r="K39" i="4" s="1"/>
  <c r="N216" i="1"/>
  <c r="L39" i="4"/>
  <c r="H218" i="1"/>
  <c r="J218" i="1" l="1"/>
  <c r="H40" i="4"/>
  <c r="L218" i="1" l="1"/>
  <c r="P218" i="1" s="1"/>
  <c r="H219" i="1" s="1"/>
  <c r="J219" i="1" l="1"/>
  <c r="N218" i="1"/>
  <c r="L219" i="1" l="1"/>
  <c r="P219" i="1" s="1"/>
  <c r="H220" i="1" s="1"/>
  <c r="J220" i="1" l="1"/>
  <c r="N219" i="1"/>
  <c r="L220" i="1" l="1"/>
  <c r="P220" i="1" s="1"/>
  <c r="H221" i="1" s="1"/>
  <c r="J221" i="1" l="1"/>
  <c r="N220" i="1"/>
  <c r="L221" i="1" l="1"/>
  <c r="P221" i="1" s="1"/>
  <c r="H222" i="1" s="1"/>
  <c r="J222" i="1" l="1"/>
  <c r="N221" i="1"/>
  <c r="L222" i="1" l="1"/>
  <c r="P222" i="1" s="1"/>
  <c r="H223" i="1" s="1"/>
  <c r="J223" i="1" l="1"/>
  <c r="N222" i="1"/>
  <c r="L223" i="1" l="1"/>
  <c r="P223" i="1" s="1"/>
  <c r="H224" i="1" s="1"/>
  <c r="J224" i="1" l="1"/>
  <c r="N223" i="1"/>
  <c r="L224" i="1" l="1"/>
  <c r="P224" i="1" s="1"/>
  <c r="H225" i="1" s="1"/>
  <c r="J225" i="1" l="1"/>
  <c r="N224" i="1"/>
  <c r="L225" i="1" l="1"/>
  <c r="P225" i="1" s="1"/>
  <c r="H226" i="1" s="1"/>
  <c r="J226" i="1" l="1"/>
  <c r="N225" i="1"/>
  <c r="L226" i="1" l="1"/>
  <c r="P226" i="1" s="1"/>
  <c r="H227" i="1" s="1"/>
  <c r="J227" i="1" l="1"/>
  <c r="N226" i="1"/>
  <c r="L227" i="1" l="1"/>
  <c r="P227" i="1" s="1"/>
  <c r="H228" i="1" s="1"/>
  <c r="J228" i="1" l="1"/>
  <c r="N227" i="1"/>
  <c r="L228" i="1" l="1"/>
  <c r="P228" i="1" s="1"/>
  <c r="H229" i="1" s="1"/>
  <c r="J229" i="1" l="1"/>
  <c r="N228" i="1"/>
  <c r="L229" i="1" l="1"/>
  <c r="J230" i="1"/>
  <c r="L230" i="1" l="1"/>
  <c r="P229" i="1"/>
  <c r="I40" i="4"/>
  <c r="N229" i="1"/>
  <c r="J40" i="4" l="1"/>
  <c r="K40" i="4" s="1"/>
  <c r="N230" i="1"/>
  <c r="L40" i="4"/>
  <c r="H232" i="1"/>
  <c r="J232" i="1" l="1"/>
  <c r="H41" i="4"/>
  <c r="L232" i="1" l="1"/>
  <c r="P232" i="1" s="1"/>
  <c r="H233" i="1" s="1"/>
  <c r="J233" i="1" l="1"/>
  <c r="N232" i="1"/>
  <c r="L233" i="1" l="1"/>
  <c r="P233" i="1" s="1"/>
  <c r="H234" i="1" s="1"/>
  <c r="J234" i="1" l="1"/>
  <c r="N233" i="1"/>
  <c r="L234" i="1" l="1"/>
  <c r="P234" i="1" s="1"/>
  <c r="H235" i="1" s="1"/>
  <c r="J235" i="1" l="1"/>
  <c r="N234" i="1"/>
  <c r="L235" i="1" l="1"/>
  <c r="P235" i="1" s="1"/>
  <c r="H236" i="1" s="1"/>
  <c r="J236" i="1" l="1"/>
  <c r="N235" i="1"/>
  <c r="L236" i="1" l="1"/>
  <c r="P236" i="1" s="1"/>
  <c r="H237" i="1" s="1"/>
  <c r="J237" i="1" l="1"/>
  <c r="N236" i="1"/>
  <c r="L237" i="1" l="1"/>
  <c r="P237" i="1" s="1"/>
  <c r="H238" i="1" s="1"/>
  <c r="J238" i="1" l="1"/>
  <c r="N237" i="1"/>
  <c r="L238" i="1" l="1"/>
  <c r="P238" i="1" s="1"/>
  <c r="H239" i="1" s="1"/>
  <c r="J239" i="1" l="1"/>
  <c r="N238" i="1"/>
  <c r="L239" i="1" l="1"/>
  <c r="P239" i="1" s="1"/>
  <c r="H240" i="1" s="1"/>
  <c r="J240" i="1" l="1"/>
  <c r="N239" i="1"/>
  <c r="L240" i="1" l="1"/>
  <c r="P240" i="1" s="1"/>
  <c r="H241" i="1" s="1"/>
  <c r="J241" i="1" l="1"/>
  <c r="L241" i="1" s="1"/>
  <c r="P241" i="1" s="1"/>
  <c r="H242" i="1" s="1"/>
  <c r="N240" i="1"/>
  <c r="J242" i="1" l="1"/>
  <c r="L242" i="1" s="1"/>
  <c r="P242" i="1" s="1"/>
  <c r="H243" i="1" s="1"/>
  <c r="N241" i="1"/>
  <c r="J243" i="1" l="1"/>
  <c r="J244" i="1" s="1"/>
  <c r="N242" i="1"/>
  <c r="I41" i="4" l="1"/>
  <c r="L243" i="1"/>
  <c r="N243" i="1" s="1"/>
  <c r="P243" i="1" l="1"/>
  <c r="L244" i="1"/>
  <c r="H246" i="1" l="1"/>
  <c r="L41" i="4"/>
  <c r="J41" i="4"/>
  <c r="N244" i="1"/>
  <c r="J246" i="1" l="1"/>
  <c r="H42" i="4"/>
  <c r="K41" i="4"/>
  <c r="L246" i="1" l="1"/>
  <c r="P246" i="1" s="1"/>
  <c r="H247" i="1" s="1"/>
  <c r="N246" i="1" l="1"/>
  <c r="J247" i="1"/>
  <c r="L247" i="1" l="1"/>
  <c r="P247" i="1" s="1"/>
  <c r="H248" i="1" s="1"/>
  <c r="J248" i="1" l="1"/>
  <c r="N247" i="1"/>
  <c r="L248" i="1" l="1"/>
  <c r="P248" i="1" s="1"/>
  <c r="H249" i="1" s="1"/>
  <c r="J249" i="1" l="1"/>
  <c r="N248" i="1"/>
  <c r="L249" i="1" l="1"/>
  <c r="P249" i="1" s="1"/>
  <c r="H250" i="1" s="1"/>
  <c r="J250" i="1" l="1"/>
  <c r="N249" i="1"/>
  <c r="L250" i="1" l="1"/>
  <c r="P250" i="1" s="1"/>
  <c r="H251" i="1" s="1"/>
  <c r="J251" i="1" l="1"/>
  <c r="N250" i="1"/>
  <c r="L251" i="1" l="1"/>
  <c r="P251" i="1" s="1"/>
  <c r="H252" i="1" s="1"/>
  <c r="J252" i="1" l="1"/>
  <c r="N251" i="1"/>
  <c r="L252" i="1" l="1"/>
  <c r="P252" i="1" s="1"/>
  <c r="H253" i="1" s="1"/>
  <c r="J253" i="1" l="1"/>
  <c r="N252" i="1"/>
  <c r="L253" i="1" l="1"/>
  <c r="P253" i="1" s="1"/>
  <c r="H254" i="1" s="1"/>
  <c r="J254" i="1" l="1"/>
  <c r="N253" i="1"/>
  <c r="L254" i="1" l="1"/>
  <c r="P254" i="1" s="1"/>
  <c r="H255" i="1" s="1"/>
  <c r="J255" i="1" l="1"/>
  <c r="N254" i="1"/>
  <c r="L255" i="1" l="1"/>
  <c r="P255" i="1" s="1"/>
  <c r="H256" i="1" s="1"/>
  <c r="J256" i="1" l="1"/>
  <c r="N255" i="1"/>
  <c r="L256" i="1" l="1"/>
  <c r="P256" i="1" s="1"/>
  <c r="H257" i="1" s="1"/>
  <c r="J257" i="1" l="1"/>
  <c r="N256" i="1"/>
  <c r="L257" i="1" l="1"/>
  <c r="J258" i="1"/>
  <c r="L258" i="1" l="1"/>
  <c r="P257" i="1"/>
  <c r="I42" i="4"/>
  <c r="N257" i="1"/>
  <c r="J42" i="4" l="1"/>
  <c r="K42" i="4" s="1"/>
  <c r="N258" i="1"/>
  <c r="L42" i="4"/>
  <c r="H260" i="1"/>
  <c r="J260" i="1" l="1"/>
  <c r="H43" i="4"/>
  <c r="L260" i="1" l="1"/>
  <c r="P260" i="1" l="1"/>
  <c r="H261" i="1" s="1"/>
  <c r="N260" i="1"/>
  <c r="J261" i="1" l="1"/>
  <c r="L261" i="1" l="1"/>
  <c r="P261" i="1" l="1"/>
  <c r="H262" i="1" s="1"/>
  <c r="N261" i="1"/>
  <c r="J262" i="1" l="1"/>
  <c r="L262" i="1" l="1"/>
  <c r="P262" i="1" l="1"/>
  <c r="H263" i="1" s="1"/>
  <c r="N262" i="1"/>
  <c r="J263" i="1" l="1"/>
  <c r="L263" i="1" l="1"/>
  <c r="P263" i="1" l="1"/>
  <c r="H264" i="1" s="1"/>
  <c r="N263" i="1"/>
  <c r="J264" i="1" l="1"/>
  <c r="L264" i="1" l="1"/>
  <c r="P264" i="1" l="1"/>
  <c r="H265" i="1" s="1"/>
  <c r="N264" i="1"/>
  <c r="J265" i="1" l="1"/>
  <c r="L265" i="1" l="1"/>
  <c r="P265" i="1" s="1"/>
  <c r="H266" i="1" s="1"/>
  <c r="J266" i="1" l="1"/>
  <c r="N265" i="1"/>
  <c r="L266" i="1" l="1"/>
  <c r="P266" i="1" s="1"/>
  <c r="H267" i="1" s="1"/>
  <c r="J267" i="1" l="1"/>
  <c r="N266" i="1"/>
  <c r="L267" i="1" l="1"/>
  <c r="P267" i="1" s="1"/>
  <c r="H268" i="1" s="1"/>
  <c r="J268" i="1" l="1"/>
  <c r="N267" i="1"/>
  <c r="L268" i="1" l="1"/>
  <c r="P268" i="1" s="1"/>
  <c r="H269" i="1" s="1"/>
  <c r="J269" i="1" l="1"/>
  <c r="N268" i="1"/>
  <c r="L269" i="1" l="1"/>
  <c r="P269" i="1" s="1"/>
  <c r="H270" i="1" s="1"/>
  <c r="J270" i="1" l="1"/>
  <c r="N269" i="1"/>
  <c r="L270" i="1" l="1"/>
  <c r="P270" i="1" s="1"/>
  <c r="H271" i="1" s="1"/>
  <c r="J271" i="1" l="1"/>
  <c r="N270" i="1"/>
  <c r="L271" i="1" l="1"/>
  <c r="J272" i="1"/>
  <c r="L272" i="1" l="1"/>
  <c r="P271" i="1"/>
  <c r="I43" i="4"/>
  <c r="N271" i="1"/>
  <c r="J43" i="4" l="1"/>
  <c r="K43" i="4" s="1"/>
  <c r="N272" i="1"/>
  <c r="L43" i="4"/>
  <c r="H274" i="1"/>
  <c r="J274" i="1" l="1"/>
  <c r="H44" i="4"/>
  <c r="L274" i="1" l="1"/>
  <c r="N274" i="1" l="1"/>
  <c r="P274" i="1"/>
  <c r="H275" i="1" s="1"/>
  <c r="J275" i="1" l="1"/>
  <c r="L275" i="1" s="1"/>
  <c r="P275" i="1" s="1"/>
  <c r="H276" i="1" s="1"/>
  <c r="J276" i="1" l="1"/>
  <c r="N275" i="1"/>
  <c r="L276" i="1" l="1"/>
  <c r="P276" i="1" l="1"/>
  <c r="H277" i="1" s="1"/>
  <c r="N276" i="1"/>
  <c r="J277" i="1" l="1"/>
  <c r="L277" i="1" l="1"/>
  <c r="P277" i="1" l="1"/>
  <c r="H278" i="1" s="1"/>
  <c r="N277" i="1"/>
  <c r="J278" i="1" l="1"/>
  <c r="L278" i="1" l="1"/>
  <c r="P278" i="1" s="1"/>
  <c r="H279" i="1" s="1"/>
  <c r="J279" i="1" l="1"/>
  <c r="N278" i="1"/>
  <c r="L279" i="1" l="1"/>
  <c r="P279" i="1" s="1"/>
  <c r="H280" i="1" s="1"/>
  <c r="J280" i="1" l="1"/>
  <c r="N279" i="1"/>
  <c r="L280" i="1" l="1"/>
  <c r="P280" i="1" s="1"/>
  <c r="H281" i="1" s="1"/>
  <c r="J281" i="1" l="1"/>
  <c r="N280" i="1"/>
  <c r="L281" i="1" l="1"/>
  <c r="P281" i="1" s="1"/>
  <c r="H282" i="1" s="1"/>
  <c r="J282" i="1" l="1"/>
  <c r="N281" i="1"/>
  <c r="L282" i="1" l="1"/>
  <c r="P282" i="1" s="1"/>
  <c r="H283" i="1" s="1"/>
  <c r="J283" i="1" l="1"/>
  <c r="N282" i="1"/>
  <c r="L283" i="1" l="1"/>
  <c r="P283" i="1" s="1"/>
  <c r="H284" i="1" s="1"/>
  <c r="J284" i="1" l="1"/>
  <c r="L284" i="1" s="1"/>
  <c r="P284" i="1" s="1"/>
  <c r="H285" i="1" s="1"/>
  <c r="N283" i="1"/>
  <c r="J285" i="1" l="1"/>
  <c r="L285" i="1" s="1"/>
  <c r="L286" i="1" s="1"/>
  <c r="N284" i="1"/>
  <c r="J44" i="4" l="1"/>
  <c r="P285" i="1"/>
  <c r="N285" i="1"/>
  <c r="J286" i="1"/>
  <c r="H288" i="1" l="1"/>
  <c r="L44" i="4"/>
  <c r="N286" i="1"/>
  <c r="I44" i="4"/>
  <c r="K44" i="4" s="1"/>
  <c r="J288" i="1"/>
  <c r="H45" i="4" l="1"/>
  <c r="L288" i="1"/>
  <c r="P288" i="1" s="1"/>
  <c r="H289" i="1" s="1"/>
  <c r="J289" i="1" l="1"/>
  <c r="N288" i="1"/>
  <c r="L289" i="1" l="1"/>
  <c r="P289" i="1" s="1"/>
  <c r="H290" i="1" s="1"/>
  <c r="J290" i="1" l="1"/>
  <c r="N289" i="1"/>
  <c r="L290" i="1" l="1"/>
  <c r="P290" i="1" s="1"/>
  <c r="H291" i="1" s="1"/>
  <c r="J291" i="1" l="1"/>
  <c r="N290" i="1"/>
  <c r="L291" i="1" l="1"/>
  <c r="P291" i="1" s="1"/>
  <c r="H292" i="1" s="1"/>
  <c r="J292" i="1" l="1"/>
  <c r="N291" i="1"/>
  <c r="L292" i="1" l="1"/>
  <c r="P292" i="1" s="1"/>
  <c r="H293" i="1" s="1"/>
  <c r="J293" i="1" l="1"/>
  <c r="N292" i="1"/>
  <c r="L293" i="1" l="1"/>
  <c r="P293" i="1" s="1"/>
  <c r="H294" i="1" s="1"/>
  <c r="J294" i="1" l="1"/>
  <c r="N293" i="1"/>
  <c r="L294" i="1" l="1"/>
  <c r="P294" i="1" s="1"/>
  <c r="H295" i="1" s="1"/>
  <c r="J295" i="1" l="1"/>
  <c r="N294" i="1"/>
  <c r="L295" i="1" l="1"/>
  <c r="P295" i="1" s="1"/>
  <c r="H296" i="1" s="1"/>
  <c r="J296" i="1" l="1"/>
  <c r="N295" i="1"/>
  <c r="L296" i="1" l="1"/>
  <c r="P296" i="1" s="1"/>
  <c r="H297" i="1" s="1"/>
  <c r="J297" i="1" l="1"/>
  <c r="N296" i="1"/>
  <c r="L297" i="1" l="1"/>
  <c r="P297" i="1" s="1"/>
  <c r="H298" i="1" s="1"/>
  <c r="J298" i="1" l="1"/>
  <c r="N297" i="1"/>
  <c r="L298" i="1" l="1"/>
  <c r="P298" i="1" s="1"/>
  <c r="H299" i="1" s="1"/>
  <c r="J299" i="1" l="1"/>
  <c r="N298" i="1"/>
  <c r="L299" i="1" l="1"/>
  <c r="J300" i="1"/>
  <c r="L300" i="1" l="1"/>
  <c r="P299" i="1"/>
  <c r="I45" i="4"/>
  <c r="N299" i="1"/>
  <c r="J45" i="4" l="1"/>
  <c r="K45" i="4" s="1"/>
  <c r="N300" i="1"/>
  <c r="L45" i="4"/>
  <c r="H302" i="1"/>
  <c r="J302" i="1" l="1"/>
  <c r="H46" i="4"/>
  <c r="L302" i="1" l="1"/>
  <c r="P302" i="1" s="1"/>
  <c r="H303" i="1" s="1"/>
  <c r="J303" i="1" l="1"/>
  <c r="N302" i="1"/>
  <c r="L303" i="1" l="1"/>
  <c r="P303" i="1" s="1"/>
  <c r="H304" i="1" s="1"/>
  <c r="J304" i="1" l="1"/>
  <c r="N303" i="1"/>
  <c r="L304" i="1" l="1"/>
  <c r="P304" i="1" s="1"/>
  <c r="H305" i="1" s="1"/>
  <c r="J305" i="1" l="1"/>
  <c r="N304" i="1"/>
  <c r="L305" i="1" l="1"/>
  <c r="P305" i="1" s="1"/>
  <c r="H306" i="1" s="1"/>
  <c r="J306" i="1" l="1"/>
  <c r="N305" i="1"/>
  <c r="L306" i="1" l="1"/>
  <c r="P306" i="1" s="1"/>
  <c r="H307" i="1" s="1"/>
  <c r="J307" i="1" l="1"/>
  <c r="N306" i="1"/>
  <c r="L307" i="1" l="1"/>
  <c r="P307" i="1" s="1"/>
  <c r="H308" i="1" s="1"/>
  <c r="J308" i="1" l="1"/>
  <c r="N307" i="1"/>
  <c r="L308" i="1" l="1"/>
  <c r="P308" i="1" s="1"/>
  <c r="H309" i="1" s="1"/>
  <c r="J309" i="1" l="1"/>
  <c r="N308" i="1"/>
  <c r="L309" i="1" l="1"/>
  <c r="P309" i="1" s="1"/>
  <c r="H310" i="1" s="1"/>
  <c r="J310" i="1" l="1"/>
  <c r="N309" i="1"/>
  <c r="L310" i="1" l="1"/>
  <c r="P310" i="1" s="1"/>
  <c r="H311" i="1" s="1"/>
  <c r="J311" i="1" l="1"/>
  <c r="N310" i="1"/>
  <c r="L311" i="1" l="1"/>
  <c r="P311" i="1" s="1"/>
  <c r="H312" i="1" s="1"/>
  <c r="J312" i="1" l="1"/>
  <c r="N311" i="1"/>
  <c r="L312" i="1" l="1"/>
  <c r="P312" i="1" s="1"/>
  <c r="H313" i="1" s="1"/>
  <c r="J313" i="1" l="1"/>
  <c r="N312" i="1"/>
  <c r="L313" i="1" l="1"/>
  <c r="J314" i="1"/>
  <c r="L314" i="1" l="1"/>
  <c r="P313" i="1"/>
  <c r="I46" i="4"/>
  <c r="N313" i="1"/>
  <c r="J46" i="4" l="1"/>
  <c r="K46" i="4" s="1"/>
  <c r="N314" i="1"/>
  <c r="H316" i="1"/>
  <c r="L46" i="4"/>
  <c r="J316" i="1" l="1"/>
  <c r="H47" i="4"/>
  <c r="L316" i="1" l="1"/>
  <c r="P316" i="1" s="1"/>
  <c r="H317" i="1" s="1"/>
  <c r="J317" i="1" l="1"/>
  <c r="N316" i="1"/>
  <c r="L317" i="1" l="1"/>
  <c r="P317" i="1" s="1"/>
  <c r="H318" i="1" s="1"/>
  <c r="J318" i="1" l="1"/>
  <c r="N317" i="1"/>
  <c r="L318" i="1" l="1"/>
  <c r="P318" i="1" s="1"/>
  <c r="H319" i="1" s="1"/>
  <c r="J319" i="1" l="1"/>
  <c r="N318" i="1"/>
  <c r="L319" i="1" l="1"/>
  <c r="P319" i="1" s="1"/>
  <c r="H320" i="1" s="1"/>
  <c r="J320" i="1" l="1"/>
  <c r="N319" i="1"/>
  <c r="L320" i="1" l="1"/>
  <c r="P320" i="1" s="1"/>
  <c r="H321" i="1" s="1"/>
  <c r="N320" i="1" l="1"/>
  <c r="J321" i="1"/>
  <c r="L321" i="1" l="1"/>
  <c r="P321" i="1" s="1"/>
  <c r="H322" i="1" s="1"/>
  <c r="J322" i="1" l="1"/>
  <c r="N321" i="1"/>
  <c r="L322" i="1" l="1"/>
  <c r="P322" i="1" s="1"/>
  <c r="H323" i="1" s="1"/>
  <c r="N322" i="1" l="1"/>
  <c r="J323" i="1"/>
  <c r="L323" i="1" l="1"/>
  <c r="P323" i="1" s="1"/>
  <c r="H324" i="1" s="1"/>
  <c r="J324" i="1" l="1"/>
  <c r="N323" i="1"/>
  <c r="L324" i="1" l="1"/>
  <c r="P324" i="1" s="1"/>
  <c r="H325" i="1" s="1"/>
  <c r="J325" i="1" l="1"/>
  <c r="N324" i="1"/>
  <c r="L325" i="1" l="1"/>
  <c r="P325" i="1" s="1"/>
  <c r="H326" i="1" s="1"/>
  <c r="J326" i="1" l="1"/>
  <c r="N325" i="1"/>
  <c r="L326" i="1" l="1"/>
  <c r="P326" i="1" s="1"/>
  <c r="H327" i="1" s="1"/>
  <c r="J327" i="1" l="1"/>
  <c r="N326" i="1"/>
  <c r="L327" i="1" l="1"/>
  <c r="J328" i="1"/>
  <c r="L328" i="1" l="1"/>
  <c r="P327" i="1"/>
  <c r="I47" i="4"/>
  <c r="N327" i="1"/>
  <c r="J47" i="4" l="1"/>
  <c r="K47" i="4" s="1"/>
  <c r="N328" i="1"/>
  <c r="L47" i="4"/>
  <c r="H330" i="1"/>
  <c r="J330" i="1" l="1"/>
  <c r="H48" i="4"/>
  <c r="L330" i="1" l="1"/>
  <c r="P330" i="1" l="1"/>
  <c r="H331" i="1" s="1"/>
  <c r="N330" i="1"/>
  <c r="J331" i="1" l="1"/>
  <c r="L331" i="1" l="1"/>
  <c r="P331" i="1" l="1"/>
  <c r="H332" i="1" s="1"/>
  <c r="N331" i="1"/>
  <c r="J332" i="1" l="1"/>
  <c r="L332" i="1" l="1"/>
  <c r="P332" i="1" l="1"/>
  <c r="H333" i="1" s="1"/>
  <c r="N332" i="1"/>
  <c r="J333" i="1" l="1"/>
  <c r="L333" i="1" l="1"/>
  <c r="P333" i="1" l="1"/>
  <c r="H334" i="1" s="1"/>
  <c r="N333" i="1"/>
  <c r="J334" i="1" l="1"/>
  <c r="L334" i="1" l="1"/>
  <c r="P334" i="1" l="1"/>
  <c r="H335" i="1" s="1"/>
  <c r="N334" i="1"/>
  <c r="J335" i="1" l="1"/>
  <c r="L335" i="1" l="1"/>
  <c r="P335" i="1" s="1"/>
  <c r="H336" i="1" s="1"/>
  <c r="J336" i="1" l="1"/>
  <c r="N335" i="1"/>
  <c r="L336" i="1" l="1"/>
  <c r="P336" i="1" s="1"/>
  <c r="H337" i="1" s="1"/>
  <c r="J337" i="1" l="1"/>
  <c r="N336" i="1"/>
  <c r="L337" i="1" l="1"/>
  <c r="P337" i="1" s="1"/>
  <c r="H338" i="1" s="1"/>
  <c r="J338" i="1" l="1"/>
  <c r="N337" i="1"/>
  <c r="L338" i="1" l="1"/>
  <c r="P338" i="1" s="1"/>
  <c r="H339" i="1" s="1"/>
  <c r="J339" i="1" l="1"/>
  <c r="N338" i="1"/>
  <c r="L339" i="1" l="1"/>
  <c r="P339" i="1" s="1"/>
  <c r="H340" i="1" s="1"/>
  <c r="J340" i="1" l="1"/>
  <c r="N339" i="1"/>
  <c r="L340" i="1" l="1"/>
  <c r="P340" i="1" s="1"/>
  <c r="H341" i="1" s="1"/>
  <c r="J341" i="1" l="1"/>
  <c r="N340" i="1"/>
  <c r="L341" i="1" l="1"/>
  <c r="J342" i="1"/>
  <c r="L342" i="1" l="1"/>
  <c r="P341" i="1"/>
  <c r="I48" i="4"/>
  <c r="N341" i="1"/>
  <c r="J48" i="4" l="1"/>
  <c r="K48" i="4" s="1"/>
  <c r="N342" i="1"/>
  <c r="L48" i="4"/>
  <c r="H344" i="1"/>
  <c r="J344" i="1" l="1"/>
  <c r="H49" i="4"/>
  <c r="L344" i="1" l="1"/>
  <c r="P344" i="1" s="1"/>
  <c r="H345" i="1" s="1"/>
  <c r="J345" i="1" l="1"/>
  <c r="L345" i="1" s="1"/>
  <c r="P345" i="1" s="1"/>
  <c r="H346" i="1" s="1"/>
  <c r="N344" i="1"/>
  <c r="J346" i="1" l="1"/>
  <c r="N345" i="1"/>
  <c r="L346" i="1" l="1"/>
  <c r="P346" i="1" l="1"/>
  <c r="H347" i="1" s="1"/>
  <c r="N346" i="1"/>
  <c r="J347" i="1" l="1"/>
  <c r="L347" i="1" l="1"/>
  <c r="P347" i="1" l="1"/>
  <c r="H348" i="1" s="1"/>
  <c r="N347" i="1"/>
  <c r="J348" i="1" l="1"/>
  <c r="L348" i="1" l="1"/>
  <c r="P348" i="1" l="1"/>
  <c r="H349" i="1" s="1"/>
  <c r="N348" i="1"/>
  <c r="J349" i="1" l="1"/>
  <c r="L349" i="1" l="1"/>
  <c r="P349" i="1" l="1"/>
  <c r="H350" i="1" s="1"/>
  <c r="N349" i="1"/>
  <c r="J350" i="1" l="1"/>
  <c r="L350" i="1" l="1"/>
  <c r="P350" i="1" s="1"/>
  <c r="H351" i="1" s="1"/>
  <c r="J351" i="1" l="1"/>
  <c r="N350" i="1"/>
  <c r="L351" i="1" l="1"/>
  <c r="P351" i="1" s="1"/>
  <c r="H352" i="1" s="1"/>
  <c r="J352" i="1" l="1"/>
  <c r="N351" i="1"/>
  <c r="L352" i="1" l="1"/>
  <c r="P352" i="1" s="1"/>
  <c r="H353" i="1" s="1"/>
  <c r="J353" i="1" l="1"/>
  <c r="N352" i="1"/>
  <c r="L353" i="1" l="1"/>
  <c r="P353" i="1" s="1"/>
  <c r="H354" i="1" s="1"/>
  <c r="J354" i="1" l="1"/>
  <c r="N353" i="1"/>
  <c r="L354" i="1" l="1"/>
  <c r="P354" i="1" l="1"/>
  <c r="H355" i="1" s="1"/>
  <c r="N354" i="1"/>
  <c r="J355" i="1" l="1"/>
  <c r="L355" i="1" l="1"/>
  <c r="N355" i="1" s="1"/>
  <c r="J356" i="1"/>
  <c r="I49" i="4" l="1"/>
  <c r="L356" i="1"/>
  <c r="P355" i="1"/>
  <c r="L49" i="4" l="1"/>
  <c r="H358" i="1"/>
  <c r="J49" i="4"/>
  <c r="K49" i="4" s="1"/>
  <c r="N356" i="1"/>
  <c r="J358" i="1" l="1"/>
  <c r="H50" i="4"/>
  <c r="L358" i="1" l="1"/>
  <c r="P358" i="1" s="1"/>
  <c r="H359" i="1" s="1"/>
  <c r="N358" i="1" l="1"/>
  <c r="J359" i="1"/>
  <c r="L359" i="1" l="1"/>
  <c r="P359" i="1" s="1"/>
  <c r="H360" i="1" s="1"/>
  <c r="N359" i="1" l="1"/>
  <c r="J360" i="1"/>
  <c r="L360" i="1" l="1"/>
  <c r="P360" i="1" s="1"/>
  <c r="H361" i="1" s="1"/>
  <c r="N360" i="1" l="1"/>
  <c r="J361" i="1"/>
  <c r="L361" i="1" l="1"/>
  <c r="P361" i="1" s="1"/>
  <c r="H362" i="1" s="1"/>
  <c r="N361" i="1" l="1"/>
  <c r="J362" i="1"/>
  <c r="L362" i="1" l="1"/>
  <c r="P362" i="1" s="1"/>
  <c r="H363" i="1" s="1"/>
  <c r="N362" i="1" l="1"/>
  <c r="J363" i="1"/>
  <c r="L363" i="1" l="1"/>
  <c r="P363" i="1" s="1"/>
  <c r="H364" i="1" s="1"/>
  <c r="N363" i="1" l="1"/>
  <c r="J364" i="1"/>
  <c r="L364" i="1" l="1"/>
  <c r="P364" i="1" s="1"/>
  <c r="H365" i="1" s="1"/>
  <c r="N364" i="1" l="1"/>
  <c r="J365" i="1"/>
  <c r="L365" i="1" l="1"/>
  <c r="P365" i="1" s="1"/>
  <c r="H366" i="1" s="1"/>
  <c r="J366" i="1" l="1"/>
  <c r="N365" i="1"/>
  <c r="L366" i="1" l="1"/>
  <c r="P366" i="1" s="1"/>
  <c r="H367" i="1" s="1"/>
  <c r="J367" i="1" l="1"/>
  <c r="N366" i="1"/>
  <c r="L367" i="1" l="1"/>
  <c r="P367" i="1" s="1"/>
  <c r="H368" i="1" s="1"/>
  <c r="N367" i="1" l="1"/>
  <c r="J368" i="1"/>
  <c r="L368" i="1" l="1"/>
  <c r="P368" i="1" s="1"/>
  <c r="H369" i="1" s="1"/>
  <c r="N368" i="1" l="1"/>
  <c r="J369" i="1"/>
  <c r="L369" i="1" l="1"/>
  <c r="N369" i="1" s="1"/>
  <c r="J370" i="1"/>
  <c r="I50" i="4" l="1"/>
  <c r="L370" i="1"/>
  <c r="P369" i="1"/>
  <c r="N370" i="1" l="1"/>
  <c r="J50" i="4"/>
  <c r="K50" i="4" s="1"/>
  <c r="L50" i="4"/>
  <c r="H372" i="1"/>
  <c r="J372" i="1" l="1"/>
  <c r="H51" i="4"/>
  <c r="L372" i="1" l="1"/>
  <c r="P372" i="1" s="1"/>
  <c r="H373" i="1" s="1"/>
  <c r="N372" i="1" l="1"/>
  <c r="J373" i="1"/>
  <c r="L373" i="1" l="1"/>
  <c r="P373" i="1" s="1"/>
  <c r="H374" i="1" s="1"/>
  <c r="N373" i="1" l="1"/>
  <c r="J374" i="1"/>
  <c r="L374" i="1" l="1"/>
  <c r="P374" i="1" s="1"/>
  <c r="H375" i="1" s="1"/>
  <c r="J375" i="1" l="1"/>
  <c r="N374" i="1"/>
  <c r="L375" i="1" l="1"/>
  <c r="P375" i="1" s="1"/>
  <c r="H376" i="1" s="1"/>
  <c r="N375" i="1" l="1"/>
  <c r="J376" i="1"/>
  <c r="L376" i="1" l="1"/>
  <c r="P376" i="1" s="1"/>
  <c r="H377" i="1" s="1"/>
  <c r="N376" i="1" l="1"/>
  <c r="J377" i="1"/>
  <c r="L377" i="1" l="1"/>
  <c r="P377" i="1" s="1"/>
  <c r="H378" i="1" s="1"/>
  <c r="N377" i="1" l="1"/>
  <c r="J378" i="1"/>
  <c r="L378" i="1" l="1"/>
  <c r="P378" i="1" s="1"/>
  <c r="H379" i="1" s="1"/>
  <c r="N378" i="1" l="1"/>
  <c r="J379" i="1"/>
  <c r="L379" i="1" l="1"/>
  <c r="P379" i="1" s="1"/>
  <c r="H380" i="1" s="1"/>
  <c r="N379" i="1" l="1"/>
  <c r="J380" i="1"/>
  <c r="L380" i="1" l="1"/>
  <c r="P380" i="1" s="1"/>
  <c r="H381" i="1" s="1"/>
  <c r="N380" i="1" l="1"/>
  <c r="J381" i="1"/>
  <c r="L381" i="1" l="1"/>
  <c r="P381" i="1" s="1"/>
  <c r="H382" i="1" s="1"/>
  <c r="N381" i="1" l="1"/>
  <c r="J382" i="1"/>
  <c r="L382" i="1" l="1"/>
  <c r="P382" i="1" s="1"/>
  <c r="H383" i="1" s="1"/>
  <c r="N382" i="1" l="1"/>
  <c r="J383" i="1"/>
  <c r="L383" i="1" l="1"/>
  <c r="N383" i="1" s="1"/>
  <c r="J384" i="1"/>
  <c r="I51" i="4" l="1"/>
  <c r="L384" i="1"/>
  <c r="P383" i="1"/>
  <c r="N384" i="1" l="1"/>
  <c r="J51" i="4"/>
  <c r="K51" i="4" s="1"/>
  <c r="L51" i="4"/>
  <c r="H386" i="1"/>
  <c r="J386" i="1" l="1"/>
  <c r="H52" i="4"/>
  <c r="L386" i="1" l="1"/>
  <c r="P386" i="1" s="1"/>
  <c r="H387" i="1" s="1"/>
  <c r="N386" i="1" l="1"/>
  <c r="J387" i="1"/>
  <c r="L387" i="1" l="1"/>
  <c r="P387" i="1" s="1"/>
  <c r="H388" i="1" s="1"/>
  <c r="N387" i="1" l="1"/>
  <c r="J388" i="1"/>
  <c r="L388" i="1" l="1"/>
  <c r="P388" i="1" s="1"/>
  <c r="H389" i="1" s="1"/>
  <c r="N388" i="1" l="1"/>
  <c r="J389" i="1"/>
  <c r="L389" i="1" l="1"/>
  <c r="P389" i="1" s="1"/>
  <c r="H390" i="1" s="1"/>
  <c r="N389" i="1" l="1"/>
  <c r="J390" i="1"/>
  <c r="L390" i="1" l="1"/>
  <c r="P390" i="1" s="1"/>
  <c r="H391" i="1" s="1"/>
  <c r="N390" i="1" l="1"/>
  <c r="J391" i="1"/>
  <c r="L391" i="1" l="1"/>
  <c r="P391" i="1" s="1"/>
  <c r="H392" i="1" s="1"/>
  <c r="N391" i="1" l="1"/>
  <c r="J392" i="1"/>
  <c r="L392" i="1" l="1"/>
  <c r="P392" i="1" s="1"/>
  <c r="H393" i="1" s="1"/>
  <c r="N392" i="1" l="1"/>
  <c r="J393" i="1"/>
  <c r="L393" i="1" l="1"/>
  <c r="P393" i="1" s="1"/>
  <c r="H394" i="1" s="1"/>
  <c r="N393" i="1" l="1"/>
  <c r="J394" i="1"/>
  <c r="L394" i="1" l="1"/>
  <c r="P394" i="1" s="1"/>
  <c r="H395" i="1" s="1"/>
  <c r="N394" i="1" l="1"/>
  <c r="J395" i="1"/>
  <c r="L395" i="1" l="1"/>
  <c r="P395" i="1" s="1"/>
  <c r="H396" i="1" s="1"/>
  <c r="N395" i="1" l="1"/>
  <c r="J396" i="1"/>
  <c r="L396" i="1" l="1"/>
  <c r="P396" i="1" s="1"/>
  <c r="H397" i="1" s="1"/>
  <c r="N396" i="1" l="1"/>
  <c r="J397" i="1"/>
  <c r="L397" i="1" l="1"/>
  <c r="N397" i="1" s="1"/>
  <c r="J398" i="1"/>
  <c r="I52" i="4" l="1"/>
  <c r="L398" i="1"/>
  <c r="P397" i="1"/>
  <c r="J52" i="4" l="1"/>
  <c r="K52" i="4" s="1"/>
  <c r="N398" i="1"/>
  <c r="H400" i="1"/>
  <c r="L52" i="4"/>
  <c r="J400" i="1" l="1"/>
  <c r="H53" i="4"/>
  <c r="L400" i="1" l="1"/>
  <c r="P400" i="1" s="1"/>
  <c r="H401" i="1" s="1"/>
  <c r="J401" i="1" l="1"/>
  <c r="N400" i="1"/>
  <c r="L401" i="1" l="1"/>
  <c r="P401" i="1" s="1"/>
  <c r="H402" i="1" s="1"/>
  <c r="N401" i="1" l="1"/>
  <c r="J402" i="1"/>
  <c r="L402" i="1" l="1"/>
  <c r="P402" i="1" s="1"/>
  <c r="H403" i="1" s="1"/>
  <c r="N402" i="1" l="1"/>
  <c r="J403" i="1"/>
  <c r="L403" i="1" l="1"/>
  <c r="P403" i="1" s="1"/>
  <c r="H404" i="1" s="1"/>
  <c r="N403" i="1" l="1"/>
  <c r="J404" i="1"/>
  <c r="L404" i="1" l="1"/>
  <c r="P404" i="1" s="1"/>
  <c r="H405" i="1" s="1"/>
  <c r="N404" i="1" l="1"/>
  <c r="J405" i="1"/>
  <c r="L405" i="1" l="1"/>
  <c r="P405" i="1" s="1"/>
  <c r="H406" i="1" s="1"/>
  <c r="N405" i="1" l="1"/>
  <c r="J406" i="1"/>
  <c r="L406" i="1" l="1"/>
  <c r="P406" i="1" s="1"/>
  <c r="H407" i="1" s="1"/>
  <c r="N406" i="1" l="1"/>
  <c r="J407" i="1"/>
  <c r="L407" i="1" l="1"/>
  <c r="P407" i="1" s="1"/>
  <c r="H408" i="1" s="1"/>
  <c r="N407" i="1" l="1"/>
  <c r="J408" i="1"/>
  <c r="L408" i="1" l="1"/>
  <c r="P408" i="1" s="1"/>
  <c r="H409" i="1" s="1"/>
  <c r="N408" i="1" l="1"/>
  <c r="J409" i="1"/>
  <c r="L409" i="1" l="1"/>
  <c r="P409" i="1" s="1"/>
  <c r="H410" i="1" s="1"/>
  <c r="N409" i="1" l="1"/>
  <c r="J410" i="1"/>
  <c r="L410" i="1" l="1"/>
  <c r="P410" i="1" s="1"/>
  <c r="H411" i="1" s="1"/>
  <c r="N410" i="1" l="1"/>
  <c r="J411" i="1"/>
  <c r="L411" i="1" l="1"/>
  <c r="N411" i="1" s="1"/>
  <c r="J412" i="1"/>
  <c r="L412" i="1" l="1"/>
  <c r="P411" i="1"/>
  <c r="I53" i="4"/>
  <c r="N412" i="1" l="1"/>
  <c r="L53" i="4"/>
  <c r="H414" i="1"/>
  <c r="J53" i="4"/>
  <c r="K53" i="4" s="1"/>
  <c r="J414" i="1" l="1"/>
  <c r="H54" i="4"/>
  <c r="L414" i="1" l="1"/>
  <c r="P414" i="1" s="1"/>
  <c r="H415" i="1" s="1"/>
  <c r="N414" i="1" l="1"/>
  <c r="J415" i="1"/>
  <c r="L415" i="1" l="1"/>
  <c r="P415" i="1" s="1"/>
  <c r="H416" i="1" s="1"/>
  <c r="N415" i="1" l="1"/>
  <c r="J416" i="1"/>
  <c r="L416" i="1" l="1"/>
  <c r="P416" i="1" s="1"/>
  <c r="H417" i="1" s="1"/>
  <c r="N416" i="1" l="1"/>
  <c r="J417" i="1"/>
  <c r="L417" i="1" l="1"/>
  <c r="P417" i="1" s="1"/>
  <c r="H418" i="1" s="1"/>
  <c r="N417" i="1" l="1"/>
  <c r="J418" i="1"/>
  <c r="L418" i="1" l="1"/>
  <c r="P418" i="1" s="1"/>
  <c r="H419" i="1" s="1"/>
  <c r="N418" i="1" l="1"/>
  <c r="J419" i="1"/>
  <c r="L419" i="1" l="1"/>
  <c r="P419" i="1" s="1"/>
  <c r="H420" i="1" s="1"/>
  <c r="N419" i="1" l="1"/>
  <c r="J420" i="1"/>
  <c r="L420" i="1" l="1"/>
  <c r="P420" i="1" s="1"/>
  <c r="H421" i="1" s="1"/>
  <c r="N420" i="1" l="1"/>
  <c r="J421" i="1"/>
  <c r="L421" i="1" l="1"/>
  <c r="P421" i="1" s="1"/>
  <c r="H422" i="1" s="1"/>
  <c r="N421" i="1" l="1"/>
  <c r="J422" i="1"/>
  <c r="L422" i="1" l="1"/>
  <c r="P422" i="1" s="1"/>
  <c r="H423" i="1" s="1"/>
  <c r="N422" i="1" l="1"/>
  <c r="J423" i="1"/>
  <c r="L423" i="1" l="1"/>
  <c r="P423" i="1" s="1"/>
  <c r="H424" i="1" s="1"/>
  <c r="N423" i="1" l="1"/>
  <c r="J424" i="1"/>
  <c r="L424" i="1" l="1"/>
  <c r="P424" i="1" s="1"/>
  <c r="H425" i="1" s="1"/>
  <c r="N424" i="1" l="1"/>
  <c r="J425" i="1"/>
  <c r="L425" i="1" l="1"/>
  <c r="N425" i="1" s="1"/>
  <c r="J426" i="1"/>
  <c r="L426" i="1" l="1"/>
  <c r="P425" i="1"/>
  <c r="I54" i="4"/>
  <c r="H428" i="1" l="1"/>
  <c r="L54" i="4"/>
  <c r="J54" i="4"/>
  <c r="K54" i="4" s="1"/>
  <c r="N426" i="1"/>
  <c r="J428" i="1" l="1"/>
  <c r="H55" i="4"/>
  <c r="L428" i="1" l="1"/>
  <c r="P428" i="1" s="1"/>
  <c r="H429" i="1" s="1"/>
  <c r="N428" i="1" l="1"/>
  <c r="J429" i="1"/>
  <c r="L429" i="1" l="1"/>
  <c r="P429" i="1" s="1"/>
  <c r="H430" i="1" s="1"/>
  <c r="N429" i="1" l="1"/>
  <c r="J430" i="1"/>
  <c r="L430" i="1" l="1"/>
  <c r="P430" i="1" s="1"/>
  <c r="H431" i="1" s="1"/>
  <c r="N430" i="1" l="1"/>
  <c r="J431" i="1"/>
  <c r="L431" i="1" l="1"/>
  <c r="P431" i="1" s="1"/>
  <c r="H432" i="1" s="1"/>
  <c r="N431" i="1" l="1"/>
  <c r="J432" i="1"/>
  <c r="L432" i="1" l="1"/>
  <c r="P432" i="1" s="1"/>
  <c r="H433" i="1" s="1"/>
  <c r="N432" i="1" l="1"/>
  <c r="J433" i="1"/>
  <c r="L433" i="1" l="1"/>
  <c r="P433" i="1" s="1"/>
  <c r="H434" i="1" s="1"/>
  <c r="N433" i="1" l="1"/>
  <c r="J434" i="1"/>
  <c r="L434" i="1" l="1"/>
  <c r="P434" i="1" s="1"/>
  <c r="H435" i="1" s="1"/>
  <c r="N434" i="1" l="1"/>
  <c r="J435" i="1"/>
  <c r="L435" i="1" l="1"/>
  <c r="P435" i="1" s="1"/>
  <c r="H436" i="1" s="1"/>
  <c r="N435" i="1" l="1"/>
  <c r="J436" i="1"/>
  <c r="L436" i="1" l="1"/>
  <c r="P436" i="1" s="1"/>
  <c r="H437" i="1" s="1"/>
  <c r="N436" i="1" l="1"/>
  <c r="J437" i="1"/>
  <c r="L437" i="1" l="1"/>
  <c r="P437" i="1" s="1"/>
  <c r="H438" i="1" s="1"/>
  <c r="N437" i="1" l="1"/>
  <c r="J438" i="1"/>
  <c r="L438" i="1" l="1"/>
  <c r="P438" i="1" s="1"/>
  <c r="H439" i="1" s="1"/>
  <c r="N438" i="1" l="1"/>
  <c r="J439" i="1"/>
  <c r="L439" i="1" l="1"/>
  <c r="N439" i="1" s="1"/>
  <c r="J440" i="1"/>
  <c r="I55" i="4" l="1"/>
  <c r="L440" i="1"/>
  <c r="P439" i="1"/>
  <c r="J55" i="4" l="1"/>
  <c r="K55" i="4" s="1"/>
  <c r="N440" i="1"/>
  <c r="L55" i="4"/>
  <c r="H442" i="1"/>
  <c r="J442" i="1" l="1"/>
  <c r="H56" i="4"/>
  <c r="L442" i="1" l="1"/>
  <c r="P442" i="1" s="1"/>
  <c r="H443" i="1" s="1"/>
  <c r="N442" i="1" l="1"/>
  <c r="J443" i="1"/>
  <c r="L443" i="1" l="1"/>
  <c r="P443" i="1" s="1"/>
  <c r="H444" i="1" s="1"/>
  <c r="N443" i="1" l="1"/>
  <c r="J444" i="1"/>
  <c r="L444" i="1" l="1"/>
  <c r="P444" i="1" s="1"/>
  <c r="H445" i="1" s="1"/>
  <c r="N444" i="1" l="1"/>
  <c r="J445" i="1"/>
  <c r="L445" i="1" l="1"/>
  <c r="P445" i="1" s="1"/>
  <c r="H446" i="1" s="1"/>
  <c r="J446" i="1" l="1"/>
  <c r="N445" i="1"/>
  <c r="L446" i="1" l="1"/>
  <c r="P446" i="1" s="1"/>
  <c r="H447" i="1" s="1"/>
  <c r="N446" i="1" l="1"/>
  <c r="J447" i="1"/>
  <c r="L447" i="1" l="1"/>
  <c r="P447" i="1" s="1"/>
  <c r="H448" i="1" s="1"/>
  <c r="N447" i="1" l="1"/>
  <c r="J448" i="1"/>
  <c r="L448" i="1" l="1"/>
  <c r="P448" i="1" s="1"/>
  <c r="H449" i="1" s="1"/>
  <c r="N448" i="1" l="1"/>
  <c r="J449" i="1"/>
  <c r="L449" i="1" l="1"/>
  <c r="P449" i="1" s="1"/>
  <c r="H450" i="1" s="1"/>
  <c r="N449" i="1" l="1"/>
  <c r="J450" i="1"/>
  <c r="L450" i="1" l="1"/>
  <c r="P450" i="1" s="1"/>
  <c r="H451" i="1" s="1"/>
  <c r="N450" i="1" l="1"/>
  <c r="J451" i="1"/>
  <c r="L451" i="1" l="1"/>
  <c r="P451" i="1" s="1"/>
  <c r="H452" i="1" s="1"/>
  <c r="N451" i="1" l="1"/>
  <c r="J452" i="1"/>
  <c r="L452" i="1" l="1"/>
  <c r="P452" i="1" s="1"/>
  <c r="H453" i="1" s="1"/>
  <c r="N452" i="1" l="1"/>
  <c r="J453" i="1"/>
  <c r="L453" i="1" l="1"/>
  <c r="N453" i="1" s="1"/>
  <c r="J454" i="1"/>
  <c r="I56" i="4" l="1"/>
  <c r="L454" i="1"/>
  <c r="P453" i="1"/>
  <c r="N454" i="1" l="1"/>
  <c r="H456" i="1"/>
  <c r="L56" i="4"/>
  <c r="J56" i="4"/>
  <c r="K56" i="4" s="1"/>
  <c r="J456" i="1" l="1"/>
  <c r="H57" i="4"/>
  <c r="L456" i="1" l="1"/>
  <c r="P456" i="1" s="1"/>
  <c r="H457" i="1" s="1"/>
  <c r="N456" i="1" l="1"/>
  <c r="J457" i="1"/>
  <c r="L457" i="1" l="1"/>
  <c r="P457" i="1" s="1"/>
  <c r="H458" i="1" s="1"/>
  <c r="N457" i="1" l="1"/>
  <c r="J458" i="1"/>
  <c r="L458" i="1" l="1"/>
  <c r="P458" i="1" s="1"/>
  <c r="H459" i="1" s="1"/>
  <c r="N458" i="1" l="1"/>
  <c r="J459" i="1"/>
  <c r="L459" i="1" l="1"/>
  <c r="P459" i="1" s="1"/>
  <c r="H460" i="1" s="1"/>
  <c r="N459" i="1" l="1"/>
  <c r="J460" i="1"/>
  <c r="L460" i="1" l="1"/>
  <c r="P460" i="1" s="1"/>
  <c r="H461" i="1" s="1"/>
  <c r="N460" i="1" l="1"/>
  <c r="J461" i="1"/>
  <c r="L461" i="1" l="1"/>
  <c r="P461" i="1" s="1"/>
  <c r="H462" i="1" s="1"/>
  <c r="N461" i="1" l="1"/>
  <c r="J462" i="1"/>
  <c r="L462" i="1" l="1"/>
  <c r="P462" i="1" s="1"/>
  <c r="H463" i="1" s="1"/>
  <c r="N462" i="1" l="1"/>
  <c r="J463" i="1"/>
  <c r="L463" i="1" l="1"/>
  <c r="P463" i="1" s="1"/>
  <c r="H464" i="1" s="1"/>
  <c r="N463" i="1" l="1"/>
  <c r="J464" i="1"/>
  <c r="L464" i="1" l="1"/>
  <c r="P464" i="1" s="1"/>
  <c r="H465" i="1" s="1"/>
  <c r="N464" i="1" l="1"/>
  <c r="J465" i="1"/>
  <c r="L465" i="1" l="1"/>
  <c r="P465" i="1" s="1"/>
  <c r="H466" i="1" s="1"/>
  <c r="N465" i="1" l="1"/>
  <c r="J466" i="1"/>
  <c r="L466" i="1" l="1"/>
  <c r="P466" i="1" s="1"/>
  <c r="H467" i="1" s="1"/>
  <c r="N466" i="1" l="1"/>
  <c r="J467" i="1"/>
  <c r="L467" i="1" l="1"/>
  <c r="N467" i="1" s="1"/>
  <c r="J468" i="1"/>
  <c r="I57" i="4" l="1"/>
  <c r="L468" i="1"/>
  <c r="P467" i="1"/>
  <c r="J57" i="4" l="1"/>
  <c r="K57" i="4" s="1"/>
  <c r="N468" i="1"/>
  <c r="H470" i="1"/>
  <c r="L57" i="4"/>
  <c r="J470" i="1" l="1"/>
  <c r="H58" i="4"/>
  <c r="L470" i="1" l="1"/>
  <c r="P470" i="1" s="1"/>
  <c r="H471" i="1" s="1"/>
  <c r="N470" i="1" l="1"/>
  <c r="J471" i="1"/>
  <c r="L471" i="1" l="1"/>
  <c r="N471" i="1" s="1"/>
  <c r="P471" i="1" l="1"/>
  <c r="H472" i="1" s="1"/>
  <c r="J472" i="1" l="1"/>
  <c r="L472" i="1" l="1"/>
  <c r="N472" i="1" s="1"/>
  <c r="P472" i="1" l="1"/>
  <c r="H473" i="1" s="1"/>
  <c r="J473" i="1" l="1"/>
  <c r="L473" i="1" l="1"/>
  <c r="N473" i="1" s="1"/>
  <c r="P473" i="1" l="1"/>
  <c r="H474" i="1" s="1"/>
  <c r="J474" i="1" l="1"/>
  <c r="L474" i="1" l="1"/>
  <c r="N474" i="1" s="1"/>
  <c r="P474" i="1" l="1"/>
  <c r="H475" i="1" s="1"/>
  <c r="J475" i="1" l="1"/>
  <c r="L475" i="1" l="1"/>
  <c r="N475" i="1" s="1"/>
  <c r="P475" i="1" l="1"/>
  <c r="H476" i="1" s="1"/>
  <c r="J476" i="1" l="1"/>
  <c r="L476" i="1" l="1"/>
  <c r="N476" i="1" s="1"/>
  <c r="P476" i="1" l="1"/>
  <c r="H477" i="1" s="1"/>
  <c r="J477" i="1" l="1"/>
  <c r="L477" i="1" l="1"/>
  <c r="P477" i="1" s="1"/>
  <c r="H478" i="1" s="1"/>
  <c r="N477" i="1" l="1"/>
  <c r="J478" i="1"/>
  <c r="L478" i="1" l="1"/>
  <c r="P478" i="1" s="1"/>
  <c r="H479" i="1" s="1"/>
  <c r="N478" i="1" l="1"/>
  <c r="J479" i="1"/>
  <c r="L479" i="1" l="1"/>
  <c r="P479" i="1" s="1"/>
  <c r="H480" i="1" s="1"/>
  <c r="N479" i="1" l="1"/>
  <c r="J480" i="1"/>
  <c r="L480" i="1" l="1"/>
  <c r="P480" i="1" s="1"/>
  <c r="H481" i="1" s="1"/>
  <c r="N480" i="1" l="1"/>
  <c r="J481" i="1"/>
  <c r="L481" i="1" l="1"/>
  <c r="N481" i="1" s="1"/>
  <c r="J482" i="1"/>
  <c r="I58" i="4" l="1"/>
  <c r="L482" i="1"/>
  <c r="P481" i="1"/>
  <c r="J58" i="4" l="1"/>
  <c r="L58" i="4"/>
  <c r="H484" i="1"/>
  <c r="N482" i="1"/>
  <c r="J484" i="1" l="1"/>
  <c r="L484" i="1"/>
  <c r="K58" i="4"/>
  <c r="H59" i="4"/>
  <c r="N484" i="1" l="1"/>
  <c r="P484" i="1"/>
  <c r="H485" i="1" s="1"/>
  <c r="J485" i="1" l="1"/>
  <c r="L485" i="1" l="1"/>
  <c r="P485" i="1" l="1"/>
  <c r="H486" i="1" s="1"/>
  <c r="N485" i="1"/>
  <c r="J486" i="1" l="1"/>
  <c r="L486" i="1" s="1"/>
  <c r="P486" i="1" s="1"/>
  <c r="H487" i="1" s="1"/>
  <c r="J487" i="1" l="1"/>
  <c r="L487" i="1" s="1"/>
  <c r="P487" i="1" s="1"/>
  <c r="H488" i="1" s="1"/>
  <c r="N486" i="1"/>
  <c r="J488" i="1" l="1"/>
  <c r="N487" i="1"/>
  <c r="L488" i="1" l="1"/>
  <c r="P488" i="1" s="1"/>
  <c r="H489" i="1" s="1"/>
  <c r="J489" i="1" l="1"/>
  <c r="L489" i="1" s="1"/>
  <c r="P489" i="1" s="1"/>
  <c r="H490" i="1" s="1"/>
  <c r="N488" i="1"/>
  <c r="J490" i="1" l="1"/>
  <c r="L490" i="1" s="1"/>
  <c r="P490" i="1" s="1"/>
  <c r="H491" i="1" s="1"/>
  <c r="N489" i="1"/>
  <c r="N490" i="1" l="1"/>
  <c r="J491" i="1"/>
  <c r="L491" i="1" s="1"/>
  <c r="P491" i="1" s="1"/>
  <c r="H492" i="1" s="1"/>
  <c r="J492" i="1" l="1"/>
  <c r="L492" i="1" s="1"/>
  <c r="P492" i="1" s="1"/>
  <c r="H493" i="1" s="1"/>
  <c r="N491" i="1"/>
  <c r="N492" i="1" l="1"/>
  <c r="J493" i="1"/>
  <c r="L493" i="1" s="1"/>
  <c r="P493" i="1" s="1"/>
  <c r="H494" i="1" s="1"/>
  <c r="J494" i="1" l="1"/>
  <c r="L494" i="1" s="1"/>
  <c r="N493" i="1"/>
  <c r="P494" i="1" l="1"/>
  <c r="H495" i="1" s="1"/>
  <c r="L495" i="1" s="1"/>
  <c r="L496" i="1" s="1"/>
  <c r="N494" i="1"/>
  <c r="P495" i="1" l="1"/>
  <c r="L59" i="4" s="1"/>
  <c r="J495" i="1"/>
  <c r="J59" i="4"/>
  <c r="J61" i="4" s="1"/>
  <c r="J67" i="6"/>
  <c r="L499" i="1"/>
  <c r="J69" i="6" l="1"/>
  <c r="J71" i="6" s="1"/>
  <c r="J68" i="4"/>
  <c r="N495" i="1"/>
  <c r="J496" i="1"/>
  <c r="J63" i="4"/>
  <c r="J64" i="4" s="1"/>
  <c r="K67" i="6"/>
  <c r="I67" i="6"/>
  <c r="J499" i="1" l="1"/>
  <c r="N496" i="1"/>
  <c r="N499" i="1" s="1"/>
  <c r="I59" i="4"/>
  <c r="K59" i="4" l="1"/>
  <c r="K61" i="4" s="1"/>
  <c r="I61" i="4"/>
  <c r="K63" i="4" l="1"/>
  <c r="K64" i="4" s="1"/>
  <c r="K68" i="4"/>
  <c r="K69" i="6"/>
  <c r="K71" i="6" s="1"/>
  <c r="I63" i="4"/>
  <c r="I64" i="4" s="1"/>
  <c r="I68" i="4"/>
  <c r="I69" i="6"/>
  <c r="I71" i="6" s="1"/>
</calcChain>
</file>

<file path=xl/sharedStrings.xml><?xml version="1.0" encoding="utf-8"?>
<sst xmlns="http://schemas.openxmlformats.org/spreadsheetml/2006/main" count="119" uniqueCount="72">
  <si>
    <t>Rente</t>
  </si>
  <si>
    <t>Beginschuld</t>
  </si>
  <si>
    <t>Saldo begin periode</t>
  </si>
  <si>
    <t>Aflossing</t>
  </si>
  <si>
    <t>Saldo eind periode</t>
  </si>
  <si>
    <t>Looptijd in maanden</t>
  </si>
  <si>
    <t>Jaar</t>
  </si>
  <si>
    <t>Lineair</t>
  </si>
  <si>
    <t>Annuïteit</t>
  </si>
  <si>
    <t>Aanvang maand (in nr)</t>
  </si>
  <si>
    <t>Termijn</t>
  </si>
  <si>
    <t>Jaarrecapitulatie</t>
  </si>
  <si>
    <t>Jaco Jonker</t>
  </si>
  <si>
    <t>Jonker Advies</t>
  </si>
  <si>
    <t>06-22213203</t>
  </si>
  <si>
    <t xml:space="preserve">Beste gebruiker, </t>
  </si>
  <si>
    <t xml:space="preserve">In het verleden heb ik regelmatig rekenmodellen gemaakt in Excel. </t>
  </si>
  <si>
    <t xml:space="preserve">Deze spreadsheet is daarvan een voorbeeld. </t>
  </si>
  <si>
    <t>Volgnr kalender jaar</t>
  </si>
  <si>
    <t>Maand</t>
  </si>
  <si>
    <t>Termijnbedrag bij annuïteit</t>
  </si>
  <si>
    <t>Rode velden invullen</t>
  </si>
  <si>
    <t>Rente + aflossing</t>
  </si>
  <si>
    <t>Rente + Aflossing</t>
  </si>
  <si>
    <t>Grace Period</t>
  </si>
  <si>
    <t>GraceJaar</t>
  </si>
  <si>
    <t>GracePeriod2</t>
  </si>
  <si>
    <t>GraceCode</t>
  </si>
  <si>
    <t>GraceMaand</t>
  </si>
  <si>
    <t>tussen 1 en 12</t>
  </si>
  <si>
    <t>Aanvang jaar</t>
  </si>
  <si>
    <t>Saldo eind jaar</t>
  </si>
  <si>
    <t xml:space="preserve">Check met detailoverzicht: </t>
  </si>
  <si>
    <t>Succes ermee!</t>
  </si>
  <si>
    <t xml:space="preserve">Met hartelijke groeten, </t>
  </si>
  <si>
    <t>jaco.jonker@jonkeradvies.nu</t>
  </si>
  <si>
    <t xml:space="preserve">Ze worden altijd primair gemaakt voor eigen gebruik. </t>
  </si>
  <si>
    <t>Grace period (in maanden)</t>
  </si>
  <si>
    <t>Eindschuld / bullet einde looptijd</t>
  </si>
  <si>
    <t>Handleiding en disclaimer</t>
  </si>
  <si>
    <t xml:space="preserve">(Restant)saldi met het karakter van afronding zijn niet te voorkomen. </t>
  </si>
  <si>
    <t>Leningtype:</t>
  </si>
  <si>
    <t xml:space="preserve"> </t>
  </si>
  <si>
    <t>Totalen</t>
  </si>
  <si>
    <t>Verschil</t>
  </si>
  <si>
    <t>Invulblad variabelen</t>
  </si>
  <si>
    <t>Termijnbedrag annuïteit</t>
  </si>
  <si>
    <t xml:space="preserve">Ik heb er echter geen probleem mee, om goed werkende modellen beschikbaar te stellen binnen mijn netwerk. </t>
  </si>
  <si>
    <t xml:space="preserve">De outputbladen zijn allen beveiligd, en niet muteerbaar. Het gebruikte wachtwoord hiervoor is "lening". </t>
  </si>
  <si>
    <t xml:space="preserve">Wees voorzichtig met het verwijderen van regels. Verbergen van regels t.b.v. verbetering van presentatie bij looptijden &lt; 360 perioden, is natuurlijk geen enkel probleem. </t>
  </si>
  <si>
    <t xml:space="preserve">U moet dan wel de blad-beveiliging even opheffen. </t>
  </si>
  <si>
    <t>Verloopoverzicht lening (details)</t>
  </si>
  <si>
    <t>Verloopoverzicht lening (overzicht op jaarniveau)</t>
  </si>
  <si>
    <t>Personalisering</t>
  </si>
  <si>
    <t>Naam Vennootschap</t>
  </si>
  <si>
    <t>Plaatsnaama Vennootschap</t>
  </si>
  <si>
    <t xml:space="preserve">Omschrijving doel lening etc. </t>
  </si>
  <si>
    <t>Verloopoverzicht lening (details; bijlage bij recapitulatie op jaarniveau)</t>
  </si>
  <si>
    <t>positief, geheel getal &lt; looptijd</t>
  </si>
  <si>
    <t>positief, kleiner dan beginschuld</t>
  </si>
  <si>
    <t>max 360, geheel getal, inclusief grace-period</t>
  </si>
  <si>
    <t>De output van deze sheet is de vergelijking tussen een lineaire en een annuïtaire lening (postnumerandum), met bijbehorend schema t.a.v. rente en aflossing, zowel per jaar, als op tijdvakniveau</t>
  </si>
  <si>
    <t>Rode velden zijn de te muteren velden. Deze staan allemaal op het tabblad "invulblad variabelen"; doorrekening vindt plaats in de overige tabbladen.</t>
  </si>
  <si>
    <t>- bullet-lening, aflossingsvrij gedeelte;</t>
  </si>
  <si>
    <t xml:space="preserve">- grace-period t.a.v. aflossingsverplichting. </t>
  </si>
  <si>
    <t xml:space="preserve">Met de volgende aspecten kan verder ook rekening worden gehouden: </t>
  </si>
  <si>
    <t xml:space="preserve">Het gebruik en delen van deze spreadsheet is vrij, maar voor eigen risico. </t>
  </si>
  <si>
    <t>Vennootschap (Naam invullen)</t>
  </si>
  <si>
    <t>Plaats (Plaatsnaam invullen)</t>
  </si>
  <si>
    <t>Omschrijving doel lening etc. (invullen of leeg maken)</t>
  </si>
  <si>
    <t>versie: 2019.01</t>
  </si>
  <si>
    <t xml:space="preserve">De spreadsheet is zorgvuldig opgesteld, maar aan het gebruik kunnen geen rechten worden ontleend.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</si>
</sst>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0.00000000000000000"/>
    <numFmt numFmtId="168" formatCode="mmmm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005AA6"/>
      <name val="Calibri"/>
      <family val="2"/>
      <scheme val="minor"/>
    </font>
    <font>
      <sz val="18"/>
      <color rgb="FF005AA6"/>
      <name val="Calibri"/>
      <family val="2"/>
      <scheme val="minor"/>
    </font>
    <font>
      <sz val="14"/>
      <color rgb="FF005AA6"/>
      <name val="Calibri"/>
      <family val="2"/>
      <scheme val="minor"/>
    </font>
    <font>
      <sz val="11"/>
      <color rgb="FF005AA6"/>
      <name val="Calibri"/>
      <family val="2"/>
      <scheme val="minor"/>
    </font>
    <font>
      <b/>
      <sz val="18"/>
      <color rgb="FF005AA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167" fontId="0" fillId="0" borderId="0" xfId="0" applyNumberFormat="1"/>
    <xf numFmtId="1" fontId="0" fillId="0" borderId="0" xfId="0" applyNumberFormat="1"/>
    <xf numFmtId="168" fontId="0" fillId="0" borderId="0" xfId="0" applyNumberFormat="1" applyAlignment="1">
      <alignment horizontal="left"/>
    </xf>
    <xf numFmtId="165" fontId="0" fillId="0" borderId="0" xfId="0" applyNumberFormat="1"/>
    <xf numFmtId="165" fontId="0" fillId="0" borderId="0" xfId="1" applyNumberFormat="1" applyFont="1"/>
    <xf numFmtId="0" fontId="4" fillId="0" borderId="0" xfId="0" applyFont="1"/>
    <xf numFmtId="165" fontId="3" fillId="0" borderId="1" xfId="0" applyNumberFormat="1" applyFont="1" applyBorder="1"/>
    <xf numFmtId="0" fontId="2" fillId="0" borderId="2" xfId="0" applyFont="1" applyBorder="1"/>
    <xf numFmtId="10" fontId="2" fillId="0" borderId="2" xfId="0" applyNumberFormat="1" applyFont="1" applyBorder="1"/>
    <xf numFmtId="164" fontId="2" fillId="0" borderId="2" xfId="0" applyNumberFormat="1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3" fillId="2" borderId="2" xfId="0" applyNumberFormat="1" applyFont="1" applyFill="1" applyBorder="1"/>
    <xf numFmtId="0" fontId="2" fillId="0" borderId="2" xfId="0" applyNumberFormat="1" applyFont="1" applyBorder="1"/>
    <xf numFmtId="0" fontId="0" fillId="0" borderId="0" xfId="0" applyAlignment="1">
      <alignment horizontal="center"/>
    </xf>
    <xf numFmtId="1" fontId="3" fillId="0" borderId="0" xfId="0" applyNumberFormat="1" applyFont="1"/>
    <xf numFmtId="0" fontId="5" fillId="0" borderId="0" xfId="0" applyFont="1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165" fontId="3" fillId="0" borderId="0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wrapText="1"/>
    </xf>
    <xf numFmtId="165" fontId="0" fillId="0" borderId="1" xfId="0" applyNumberFormat="1" applyBorder="1"/>
    <xf numFmtId="165" fontId="0" fillId="0" borderId="0" xfId="0" applyNumberFormat="1" applyBorder="1"/>
    <xf numFmtId="165" fontId="3" fillId="0" borderId="0" xfId="0" applyNumberFormat="1" applyFont="1"/>
    <xf numFmtId="0" fontId="7" fillId="0" borderId="0" xfId="0" applyFont="1" applyAlignment="1">
      <alignment horizontal="center"/>
    </xf>
    <xf numFmtId="165" fontId="7" fillId="0" borderId="0" xfId="0" applyNumberFormat="1" applyFont="1"/>
    <xf numFmtId="0" fontId="8" fillId="0" borderId="0" xfId="2"/>
    <xf numFmtId="1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9" fillId="0" borderId="0" xfId="0" applyFont="1"/>
    <xf numFmtId="0" fontId="10" fillId="0" borderId="2" xfId="0" applyNumberFormat="1" applyFont="1" applyBorder="1"/>
    <xf numFmtId="0" fontId="10" fillId="0" borderId="2" xfId="0" applyFont="1" applyBorder="1"/>
    <xf numFmtId="10" fontId="10" fillId="0" borderId="2" xfId="0" applyNumberFormat="1" applyFont="1" applyBorder="1"/>
    <xf numFmtId="164" fontId="10" fillId="0" borderId="2" xfId="0" applyNumberFormat="1" applyFont="1" applyBorder="1"/>
    <xf numFmtId="0" fontId="0" fillId="0" borderId="0" xfId="0" applyBorder="1" applyAlignment="1"/>
    <xf numFmtId="0" fontId="11" fillId="0" borderId="0" xfId="0" applyFont="1"/>
    <xf numFmtId="0" fontId="2" fillId="0" borderId="0" xfId="0" applyNumberFormat="1" applyFont="1" applyBorder="1"/>
    <xf numFmtId="0" fontId="5" fillId="0" borderId="0" xfId="0" quotePrefix="1" applyFont="1"/>
    <xf numFmtId="0" fontId="2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horizontal="right"/>
    </xf>
    <xf numFmtId="0" fontId="1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</cellXfs>
  <cellStyles count="3">
    <cellStyle name="Hyperlink" xfId="2" builtinId="8"/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495300</xdr:colOff>
      <xdr:row>1</xdr:row>
      <xdr:rowOff>19050</xdr:rowOff>
    </xdr:from>
    <xdr:to>
      <xdr:col>13</xdr:col>
      <xdr:colOff>540222</xdr:colOff>
      <xdr:row>4</xdr:row>
      <xdr:rowOff>82611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80744DA-BA91-485D-8377-8C473C112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0" y="314325"/>
          <a:ext cx="2483322" cy="7588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0</xdr:row>
      <xdr:rowOff>99206</xdr:rowOff>
    </xdr:from>
    <xdr:to>
      <xdr:col>11</xdr:col>
      <xdr:colOff>990600</xdr:colOff>
      <xdr:row>2</xdr:row>
      <xdr:rowOff>73086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4BF5EBF-C79B-4CFF-BF0A-7DFEA9A76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2575" y="99206"/>
          <a:ext cx="1971675" cy="602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co.jonker@jonkeradvies.n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36"/>
  <sheetViews>
    <sheetView tabSelected="1" topLeftCell="A10" workbookViewId="0">
      <selection activeCell="F28" sqref="F28"/>
    </sheetView>
  </sheetViews>
  <sheetFormatPr defaultRowHeight="15" x14ac:dyDescent="0.25"/>
  <cols>
    <col min="1" max="1" width="9.140625" bestFit="1" customWidth="1"/>
  </cols>
  <sheetData>
    <row r="1" spans="1:14" ht="23.25" x14ac:dyDescent="0.35">
      <c r="A1" s="6" t="s">
        <v>39</v>
      </c>
      <c r="N1" s="49" t="s">
        <v>70</v>
      </c>
    </row>
    <row r="2" spans="1:14" ht="23.25" x14ac:dyDescent="0.35">
      <c r="A2" s="6"/>
    </row>
    <row r="3" spans="1:14" ht="15.75" x14ac:dyDescent="0.25">
      <c r="A3" s="18" t="s">
        <v>15</v>
      </c>
    </row>
    <row r="4" spans="1:14" ht="15.75" x14ac:dyDescent="0.25">
      <c r="A4" s="18"/>
    </row>
    <row r="5" spans="1:14" ht="15.75" x14ac:dyDescent="0.25">
      <c r="A5" s="18" t="s">
        <v>16</v>
      </c>
    </row>
    <row r="6" spans="1:14" ht="15.75" x14ac:dyDescent="0.25">
      <c r="A6" s="18" t="s">
        <v>36</v>
      </c>
    </row>
    <row r="7" spans="1:14" ht="15.75" x14ac:dyDescent="0.25">
      <c r="A7" s="18"/>
    </row>
    <row r="8" spans="1:14" ht="15.75" x14ac:dyDescent="0.25">
      <c r="A8" s="18" t="s">
        <v>47</v>
      </c>
    </row>
    <row r="9" spans="1:14" ht="15.75" x14ac:dyDescent="0.25">
      <c r="A9" s="18" t="s">
        <v>17</v>
      </c>
    </row>
    <row r="10" spans="1:14" ht="15.75" x14ac:dyDescent="0.25">
      <c r="A10" s="18"/>
    </row>
    <row r="11" spans="1:14" hidden="1" x14ac:dyDescent="0.25"/>
    <row r="12" spans="1:14" ht="15.75" hidden="1" x14ac:dyDescent="0.25">
      <c r="A12" s="18"/>
    </row>
    <row r="13" spans="1:14" ht="15.75" x14ac:dyDescent="0.25">
      <c r="A13" s="18" t="s">
        <v>66</v>
      </c>
    </row>
    <row r="14" spans="1:14" ht="15.75" x14ac:dyDescent="0.25">
      <c r="A14" s="18" t="s">
        <v>71</v>
      </c>
    </row>
    <row r="15" spans="1:14" ht="33.75" customHeight="1" x14ac:dyDescent="0.25">
      <c r="A15" s="52" t="s">
        <v>62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ht="15.75" x14ac:dyDescent="0.25">
      <c r="A16" s="18"/>
    </row>
    <row r="17" spans="1:14" ht="15.75" x14ac:dyDescent="0.25">
      <c r="A17" s="18" t="s">
        <v>40</v>
      </c>
    </row>
    <row r="18" spans="1:14" ht="15.75" x14ac:dyDescent="0.25">
      <c r="A18" s="18"/>
    </row>
    <row r="19" spans="1:14" ht="15.75" x14ac:dyDescent="0.25">
      <c r="A19" s="18" t="s">
        <v>48</v>
      </c>
    </row>
    <row r="20" spans="1:14" ht="33.75" customHeight="1" x14ac:dyDescent="0.25">
      <c r="A20" s="52" t="s">
        <v>49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</row>
    <row r="21" spans="1:14" ht="15.75" x14ac:dyDescent="0.25">
      <c r="A21" s="18" t="s">
        <v>50</v>
      </c>
    </row>
    <row r="22" spans="1:14" ht="15.75" x14ac:dyDescent="0.25">
      <c r="A22" s="18"/>
    </row>
    <row r="23" spans="1:14" s="24" customFormat="1" ht="33.75" customHeight="1" x14ac:dyDescent="0.25">
      <c r="A23" s="50" t="s">
        <v>61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s="24" customFormat="1" ht="15.75" x14ac:dyDescent="0.25">
      <c r="A24" s="43"/>
    </row>
    <row r="25" spans="1:14" ht="15.75" x14ac:dyDescent="0.25">
      <c r="A25" s="18" t="s">
        <v>65</v>
      </c>
    </row>
    <row r="26" spans="1:14" ht="15.75" x14ac:dyDescent="0.25">
      <c r="A26" s="45" t="s">
        <v>63</v>
      </c>
    </row>
    <row r="27" spans="1:14" ht="15.75" x14ac:dyDescent="0.25">
      <c r="A27" s="45" t="s">
        <v>64</v>
      </c>
    </row>
    <row r="28" spans="1:14" ht="15.75" x14ac:dyDescent="0.25">
      <c r="A28" s="18"/>
    </row>
    <row r="29" spans="1:14" ht="15.75" x14ac:dyDescent="0.25">
      <c r="A29" s="18" t="s">
        <v>33</v>
      </c>
    </row>
    <row r="30" spans="1:14" ht="15.75" x14ac:dyDescent="0.25">
      <c r="A30" s="18"/>
    </row>
    <row r="31" spans="1:14" ht="15.75" x14ac:dyDescent="0.25">
      <c r="A31" s="18" t="s">
        <v>34</v>
      </c>
    </row>
    <row r="33" spans="1:1" x14ac:dyDescent="0.25">
      <c r="A33" t="s">
        <v>13</v>
      </c>
    </row>
    <row r="34" spans="1:1" x14ac:dyDescent="0.25">
      <c r="A34" t="s">
        <v>12</v>
      </c>
    </row>
    <row r="35" spans="1:1" x14ac:dyDescent="0.25">
      <c r="A35" t="s">
        <v>14</v>
      </c>
    </row>
    <row r="36" spans="1:1" x14ac:dyDescent="0.25">
      <c r="A36" s="33" t="s">
        <v>35</v>
      </c>
    </row>
  </sheetData>
  <sheetProtection algorithmName="SHA-512" hashValue="IOERuhzoe3/CQlIYwdljGeVz3hAPBt55RnajTqgaUQ//LKoQe6yB/d6fPDgCtBDO+jr2Wu7coDJyfyJgJgEy/w==" saltValue="QwM3HPSUD4TvCHGP8G8c8g==" spinCount="100000" sheet="1" objects="1" scenarios="1"/>
  <mergeCells count="3">
    <mergeCell ref="A23:N23"/>
    <mergeCell ref="A15:N15"/>
    <mergeCell ref="A20:N20"/>
  </mergeCells>
  <hyperlinks>
    <hyperlink ref="A36" r:id="rId1" xr:uid="{00000000-0004-0000-0000-000000000000}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31"/>
  <sheetViews>
    <sheetView workbookViewId="0">
      <selection activeCell="C13" sqref="C13"/>
    </sheetView>
  </sheetViews>
  <sheetFormatPr defaultRowHeight="15" x14ac:dyDescent="0.25"/>
  <cols>
    <col min="1" max="1" width="35.7109375" customWidth="1"/>
    <col min="3" max="3" width="33.5703125" customWidth="1"/>
    <col min="4" max="4" width="43" customWidth="1"/>
    <col min="5" max="10" width="8.85546875" customWidth="1"/>
  </cols>
  <sheetData>
    <row r="1" spans="1:7" ht="23.25" x14ac:dyDescent="0.35">
      <c r="A1" s="6" t="s">
        <v>45</v>
      </c>
      <c r="E1" s="26"/>
      <c r="G1" s="19"/>
    </row>
    <row r="2" spans="1:7" x14ac:dyDescent="0.25">
      <c r="C2" t="s">
        <v>21</v>
      </c>
      <c r="G2" s="19"/>
    </row>
    <row r="3" spans="1:7" x14ac:dyDescent="0.25">
      <c r="G3" s="19"/>
    </row>
    <row r="4" spans="1:7" x14ac:dyDescent="0.25">
      <c r="A4" t="s">
        <v>53</v>
      </c>
      <c r="G4" s="19"/>
    </row>
    <row r="5" spans="1:7" x14ac:dyDescent="0.25">
      <c r="A5" t="s">
        <v>54</v>
      </c>
      <c r="C5" s="15" t="s">
        <v>67</v>
      </c>
      <c r="G5" s="19"/>
    </row>
    <row r="6" spans="1:7" x14ac:dyDescent="0.25">
      <c r="A6" t="s">
        <v>55</v>
      </c>
      <c r="C6" s="15" t="s">
        <v>68</v>
      </c>
      <c r="G6" s="19"/>
    </row>
    <row r="7" spans="1:7" x14ac:dyDescent="0.25">
      <c r="C7" s="44"/>
      <c r="G7" s="19"/>
    </row>
    <row r="8" spans="1:7" ht="30" x14ac:dyDescent="0.25">
      <c r="A8" t="s">
        <v>56</v>
      </c>
      <c r="C8" s="46" t="s">
        <v>69</v>
      </c>
      <c r="G8" s="19"/>
    </row>
    <row r="9" spans="1:7" x14ac:dyDescent="0.25">
      <c r="G9" s="19"/>
    </row>
    <row r="10" spans="1:7" x14ac:dyDescent="0.25">
      <c r="A10" s="11" t="s">
        <v>30</v>
      </c>
      <c r="C10" s="15">
        <v>2019</v>
      </c>
      <c r="G10" s="19"/>
    </row>
    <row r="11" spans="1:7" x14ac:dyDescent="0.25">
      <c r="A11" s="11" t="s">
        <v>9</v>
      </c>
      <c r="C11" s="15">
        <v>1</v>
      </c>
      <c r="D11" t="s">
        <v>29</v>
      </c>
      <c r="E11" s="24" t="str">
        <f>IF(C11&lt;1,"Error!",IF(C11&gt;12,"Error!",""))</f>
        <v/>
      </c>
      <c r="G11" s="19"/>
    </row>
    <row r="12" spans="1:7" x14ac:dyDescent="0.25">
      <c r="A12" s="11" t="s">
        <v>5</v>
      </c>
      <c r="C12" s="8">
        <v>120</v>
      </c>
      <c r="D12" t="s">
        <v>60</v>
      </c>
      <c r="E12" s="24" t="str">
        <f>IF(C12&lt;1,"Error!",IF(C12&gt;360,"Error!",""))</f>
        <v/>
      </c>
      <c r="G12" s="19"/>
    </row>
    <row r="13" spans="1:7" x14ac:dyDescent="0.25">
      <c r="A13" s="11" t="s">
        <v>37</v>
      </c>
      <c r="C13" s="8">
        <v>0</v>
      </c>
      <c r="D13" s="22" t="s">
        <v>58</v>
      </c>
      <c r="E13" s="24" t="str">
        <f>IF(C13&lt;0,"Error!",IF(C13&gt;C12,"Error!",""))</f>
        <v/>
      </c>
      <c r="G13" s="19"/>
    </row>
    <row r="14" spans="1:7" x14ac:dyDescent="0.25">
      <c r="A14" s="11" t="s">
        <v>0</v>
      </c>
      <c r="C14" s="9">
        <v>0.04</v>
      </c>
      <c r="D14" s="1"/>
      <c r="G14" s="19"/>
    </row>
    <row r="15" spans="1:7" x14ac:dyDescent="0.25">
      <c r="A15" s="11" t="s">
        <v>1</v>
      </c>
      <c r="C15" s="10">
        <v>100000</v>
      </c>
      <c r="E15" s="42"/>
      <c r="F15" s="42"/>
    </row>
    <row r="16" spans="1:7" x14ac:dyDescent="0.25">
      <c r="A16" s="11" t="s">
        <v>38</v>
      </c>
      <c r="C16" s="10">
        <v>0</v>
      </c>
      <c r="D16" t="s">
        <v>59</v>
      </c>
      <c r="E16" s="24" t="str">
        <f>IF(C16&lt;0,"Error!",IF(C16&gt;C15,"Error!",""))</f>
        <v/>
      </c>
      <c r="G16" s="24" t="str">
        <f>IF(G15&lt;0,"Error!","")</f>
        <v/>
      </c>
    </row>
    <row r="17" spans="3:7" x14ac:dyDescent="0.25">
      <c r="C17" t="s">
        <v>42</v>
      </c>
    </row>
    <row r="18" spans="3:7" x14ac:dyDescent="0.25">
      <c r="G18" s="19"/>
    </row>
    <row r="19" spans="3:7" x14ac:dyDescent="0.25">
      <c r="G19" s="19"/>
    </row>
    <row r="20" spans="3:7" x14ac:dyDescent="0.25">
      <c r="G20" s="19"/>
    </row>
    <row r="21" spans="3:7" x14ac:dyDescent="0.25">
      <c r="G21" s="19"/>
    </row>
    <row r="22" spans="3:7" x14ac:dyDescent="0.25">
      <c r="G22" s="19"/>
    </row>
    <row r="23" spans="3:7" x14ac:dyDescent="0.25">
      <c r="G23" s="19"/>
    </row>
    <row r="24" spans="3:7" x14ac:dyDescent="0.25">
      <c r="G24" s="19"/>
    </row>
    <row r="25" spans="3:7" x14ac:dyDescent="0.25">
      <c r="G25" s="19"/>
    </row>
    <row r="26" spans="3:7" x14ac:dyDescent="0.25">
      <c r="G26" s="19"/>
    </row>
    <row r="27" spans="3:7" x14ac:dyDescent="0.25">
      <c r="G27" s="19"/>
    </row>
    <row r="28" spans="3:7" x14ac:dyDescent="0.25">
      <c r="G28" s="19"/>
    </row>
    <row r="29" spans="3:7" x14ac:dyDescent="0.25">
      <c r="G29" s="19"/>
    </row>
    <row r="30" spans="3:7" x14ac:dyDescent="0.25">
      <c r="G30" s="19"/>
    </row>
    <row r="31" spans="3:7" x14ac:dyDescent="0.25">
      <c r="G31" s="1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  <pageSetUpPr fitToPage="1"/>
  </sheetPr>
  <dimension ref="A1:L68"/>
  <sheetViews>
    <sheetView workbookViewId="0">
      <selection activeCell="K11" sqref="K11"/>
    </sheetView>
  </sheetViews>
  <sheetFormatPr defaultRowHeight="15" x14ac:dyDescent="0.25"/>
  <cols>
    <col min="1" max="1" width="15.7109375" customWidth="1"/>
    <col min="2" max="2" width="10.7109375" customWidth="1"/>
    <col min="3" max="6" width="0" hidden="1" customWidth="1"/>
    <col min="7" max="7" width="0.85546875" customWidth="1"/>
    <col min="8" max="8" width="19.85546875" customWidth="1"/>
    <col min="9" max="12" width="16" customWidth="1"/>
  </cols>
  <sheetData>
    <row r="1" spans="1:12" ht="26.25" x14ac:dyDescent="0.4">
      <c r="A1" s="54" t="str">
        <f>'Invulblad variabelen'!C5</f>
        <v>Vennootschap (Naam invullen)</v>
      </c>
    </row>
    <row r="2" spans="1:12" ht="23.25" x14ac:dyDescent="0.35">
      <c r="A2" s="55" t="str">
        <f>'Invulblad variabelen'!C6</f>
        <v>Plaats (Plaatsnaam invullen)</v>
      </c>
    </row>
    <row r="3" spans="1:12" ht="17.45" customHeight="1" x14ac:dyDescent="0.35">
      <c r="A3" s="6"/>
    </row>
    <row r="4" spans="1:12" s="24" customFormat="1" ht="23.25" x14ac:dyDescent="0.35">
      <c r="A4" s="58" t="s">
        <v>52</v>
      </c>
    </row>
    <row r="5" spans="1:12" ht="18.75" x14ac:dyDescent="0.3">
      <c r="A5" s="56" t="str">
        <f>'Invulblad variabelen'!C8</f>
        <v>Omschrijving doel lening etc. (invullen of leeg maken)</v>
      </c>
      <c r="B5" s="57"/>
      <c r="C5" s="57"/>
      <c r="D5" s="57"/>
      <c r="E5" s="57"/>
      <c r="F5" s="57"/>
      <c r="G5" s="57"/>
      <c r="H5" s="57"/>
    </row>
    <row r="6" spans="1:12" s="37" customFormat="1" ht="18.75" x14ac:dyDescent="0.3">
      <c r="A6" s="56" t="s">
        <v>41</v>
      </c>
      <c r="B6" s="56"/>
      <c r="C6" s="56"/>
      <c r="D6" s="56"/>
      <c r="E6" s="56"/>
      <c r="F6" s="56"/>
      <c r="G6" s="56"/>
      <c r="H6" s="56" t="str">
        <f>IF(Selectie!A4=1,"Annuïteitenlening",(IF(Selectie!A4=2,"Lineaire lening","Error")))</f>
        <v>Lineaire lening</v>
      </c>
    </row>
    <row r="7" spans="1:12" x14ac:dyDescent="0.25">
      <c r="J7" s="26"/>
      <c r="L7" s="19"/>
    </row>
    <row r="8" spans="1:12" hidden="1" x14ac:dyDescent="0.25">
      <c r="J8" s="26"/>
      <c r="L8" s="19"/>
    </row>
    <row r="9" spans="1:12" x14ac:dyDescent="0.25">
      <c r="A9" s="11" t="s">
        <v>30</v>
      </c>
      <c r="B9" s="12"/>
      <c r="C9" s="13"/>
      <c r="H9" s="38">
        <f>'Invulblad variabelen'!C10</f>
        <v>2019</v>
      </c>
      <c r="L9" s="19"/>
    </row>
    <row r="10" spans="1:12" x14ac:dyDescent="0.25">
      <c r="A10" s="11" t="s">
        <v>9</v>
      </c>
      <c r="B10" s="12"/>
      <c r="C10" s="13"/>
      <c r="H10" s="39">
        <f>'Invulblad variabelen'!C11</f>
        <v>1</v>
      </c>
      <c r="J10" s="24" t="str">
        <f>IF(H10&lt;1,"Error!",IF(H10&gt;12,"Error!",""))</f>
        <v/>
      </c>
      <c r="L10" s="19"/>
    </row>
    <row r="11" spans="1:12" x14ac:dyDescent="0.25">
      <c r="A11" s="11" t="s">
        <v>5</v>
      </c>
      <c r="B11" s="12"/>
      <c r="C11" s="13"/>
      <c r="H11" s="39">
        <f>'Invulblad variabelen'!C12</f>
        <v>120</v>
      </c>
      <c r="J11" s="24" t="str">
        <f>IF(H11&lt;1,"Error!",IF(H11&gt;360,"Error!",""))</f>
        <v/>
      </c>
      <c r="L11" s="19"/>
    </row>
    <row r="12" spans="1:12" x14ac:dyDescent="0.25">
      <c r="A12" s="11" t="s">
        <v>37</v>
      </c>
      <c r="B12" s="12"/>
      <c r="C12" s="13"/>
      <c r="H12" s="39">
        <f>'Invulblad variabelen'!C13</f>
        <v>0</v>
      </c>
      <c r="I12" s="22"/>
      <c r="J12" s="24" t="str">
        <f>IF(H12&lt;0,"Error!",IF(H12&gt;H11,"Error!",""))</f>
        <v/>
      </c>
      <c r="L12" s="19"/>
    </row>
    <row r="13" spans="1:12" x14ac:dyDescent="0.25">
      <c r="A13" s="11" t="s">
        <v>0</v>
      </c>
      <c r="B13" s="12"/>
      <c r="C13" s="13"/>
      <c r="H13" s="40">
        <f>'Invulblad variabelen'!C14</f>
        <v>0.04</v>
      </c>
      <c r="I13" s="1"/>
      <c r="L13" s="19"/>
    </row>
    <row r="14" spans="1:12" x14ac:dyDescent="0.25">
      <c r="A14" s="11" t="s">
        <v>1</v>
      </c>
      <c r="B14" s="12"/>
      <c r="C14" s="13"/>
      <c r="H14" s="41">
        <f>'Invulblad variabelen'!C15</f>
        <v>100000</v>
      </c>
    </row>
    <row r="15" spans="1:12" x14ac:dyDescent="0.25">
      <c r="A15" s="11" t="s">
        <v>38</v>
      </c>
      <c r="B15" s="12"/>
      <c r="C15" s="13"/>
      <c r="H15" s="41">
        <f>'Invulblad variabelen'!C16</f>
        <v>0</v>
      </c>
      <c r="I15" s="24" t="str">
        <f>IF(H15&lt;0,"Error!",IF(H15&gt;H14,"Error!",""))</f>
        <v/>
      </c>
      <c r="L15" s="24" t="str">
        <f>IF(L20&lt;0,"Error!","")</f>
        <v/>
      </c>
    </row>
    <row r="16" spans="1:12" hidden="1" x14ac:dyDescent="0.25"/>
    <row r="17" spans="1:12" hidden="1" x14ac:dyDescent="0.25">
      <c r="L17" s="19"/>
    </row>
    <row r="18" spans="1:12" hidden="1" x14ac:dyDescent="0.25"/>
    <row r="19" spans="1:12" hidden="1" x14ac:dyDescent="0.25">
      <c r="A19" s="11"/>
      <c r="B19" s="12"/>
      <c r="C19" s="13"/>
      <c r="H19" s="8"/>
    </row>
    <row r="20" spans="1:12" hidden="1" x14ac:dyDescent="0.25">
      <c r="A20" s="20"/>
      <c r="B20" s="20"/>
      <c r="C20" s="20"/>
      <c r="H20" s="21"/>
      <c r="J20" s="47" t="s">
        <v>20</v>
      </c>
      <c r="K20" s="48"/>
      <c r="L20" s="14">
        <f>ROUND(PMT(H13/12,(H11-H12),-H14,H15,0),2)</f>
        <v>1012.45</v>
      </c>
    </row>
    <row r="21" spans="1:12" x14ac:dyDescent="0.25">
      <c r="A21" s="20"/>
      <c r="B21" s="20"/>
      <c r="C21" s="20"/>
      <c r="H21" s="21"/>
    </row>
    <row r="22" spans="1:12" hidden="1" x14ac:dyDescent="0.25">
      <c r="A22" s="20"/>
      <c r="B22" s="20"/>
      <c r="C22" s="20"/>
      <c r="E22" t="s">
        <v>25</v>
      </c>
      <c r="H22">
        <f>ROUNDDOWN((H10+H12)/12,0)</f>
        <v>0</v>
      </c>
      <c r="I22">
        <f>H9+H22</f>
        <v>2019</v>
      </c>
    </row>
    <row r="23" spans="1:12" hidden="1" x14ac:dyDescent="0.25">
      <c r="A23" s="20"/>
      <c r="B23" s="20"/>
      <c r="C23" s="20"/>
      <c r="E23" t="s">
        <v>28</v>
      </c>
      <c r="H23">
        <f>H10+H12-(H22*12)</f>
        <v>1</v>
      </c>
    </row>
    <row r="24" spans="1:12" hidden="1" x14ac:dyDescent="0.25">
      <c r="A24" s="2"/>
    </row>
    <row r="25" spans="1:12" hidden="1" x14ac:dyDescent="0.25">
      <c r="A25" s="2"/>
    </row>
    <row r="26" spans="1:12" x14ac:dyDescent="0.25">
      <c r="A26" s="17" t="s">
        <v>11</v>
      </c>
    </row>
    <row r="27" spans="1:12" s="27" customFormat="1" ht="45" x14ac:dyDescent="0.25">
      <c r="A27" s="34" t="s">
        <v>6</v>
      </c>
      <c r="B27" s="35" t="s">
        <v>18</v>
      </c>
      <c r="C27" s="36"/>
      <c r="D27" s="36"/>
      <c r="E27" s="36"/>
      <c r="F27" s="36"/>
      <c r="G27" s="36"/>
      <c r="H27" s="35" t="s">
        <v>2</v>
      </c>
      <c r="I27" s="35" t="s">
        <v>0</v>
      </c>
      <c r="J27" s="36" t="s">
        <v>3</v>
      </c>
      <c r="K27" s="35" t="s">
        <v>22</v>
      </c>
      <c r="L27" s="35" t="s">
        <v>31</v>
      </c>
    </row>
    <row r="28" spans="1:12" s="27" customFormat="1" ht="6.6" customHeight="1" x14ac:dyDescent="0.25">
      <c r="A28" s="34"/>
      <c r="B28" s="35"/>
      <c r="C28" s="36"/>
      <c r="D28" s="36"/>
      <c r="E28" s="36"/>
      <c r="F28" s="36"/>
      <c r="G28" s="36"/>
      <c r="H28" s="35"/>
      <c r="I28" s="35"/>
      <c r="J28" s="36"/>
      <c r="K28" s="35"/>
      <c r="L28" s="35"/>
    </row>
    <row r="29" spans="1:12" x14ac:dyDescent="0.25">
      <c r="A29" s="2">
        <f>'Details Lineair'!A64</f>
        <v>2019</v>
      </c>
      <c r="B29">
        <v>1</v>
      </c>
      <c r="H29" s="4">
        <f>'Details Lineair'!H64</f>
        <v>100000</v>
      </c>
      <c r="I29" s="4">
        <f>'Details Lineair'!J76</f>
        <v>3816.67</v>
      </c>
      <c r="J29" s="4">
        <f>'Details Lineair'!L76</f>
        <v>9999.9600000000009</v>
      </c>
      <c r="K29" s="4">
        <f t="shared" ref="K29:K59" si="0">I29+J29</f>
        <v>13816.630000000001</v>
      </c>
      <c r="L29" s="4">
        <f>'Details Lineair'!P75</f>
        <v>90000.039999999979</v>
      </c>
    </row>
    <row r="30" spans="1:12" x14ac:dyDescent="0.25">
      <c r="A30" s="2">
        <f>'Details Lineair'!A78</f>
        <v>2020</v>
      </c>
      <c r="B30">
        <v>2</v>
      </c>
      <c r="H30" s="4">
        <f>'Details Lineair'!H78</f>
        <v>90000.039999999979</v>
      </c>
      <c r="I30" s="4">
        <f>'Details Lineair'!J90</f>
        <v>3416.6600000000003</v>
      </c>
      <c r="J30" s="4">
        <f>'Details Lineair'!L90</f>
        <v>9999.9600000000009</v>
      </c>
      <c r="K30" s="4">
        <f t="shared" si="0"/>
        <v>13416.62</v>
      </c>
      <c r="L30" s="4">
        <f>'Details Lineair'!P89</f>
        <v>80000.079999999958</v>
      </c>
    </row>
    <row r="31" spans="1:12" x14ac:dyDescent="0.25">
      <c r="A31" s="2">
        <f>'Details Lineair'!A92</f>
        <v>2021</v>
      </c>
      <c r="B31">
        <f t="shared" ref="B31:B59" si="1">B30+1</f>
        <v>3</v>
      </c>
      <c r="H31" s="4">
        <f>'Details Lineair'!H92</f>
        <v>80000.079999999958</v>
      </c>
      <c r="I31" s="4">
        <f>'Details Lineair'!J104</f>
        <v>3016.67</v>
      </c>
      <c r="J31" s="4">
        <f>'Details Lineair'!L104</f>
        <v>9999.9600000000009</v>
      </c>
      <c r="K31" s="4">
        <f t="shared" si="0"/>
        <v>13016.630000000001</v>
      </c>
      <c r="L31" s="4">
        <f>'Details Lineair'!P103</f>
        <v>70000.119999999937</v>
      </c>
    </row>
    <row r="32" spans="1:12" x14ac:dyDescent="0.25">
      <c r="A32" s="2">
        <f>'Details Lineair'!A106</f>
        <v>2022</v>
      </c>
      <c r="B32">
        <f t="shared" si="1"/>
        <v>4</v>
      </c>
      <c r="H32" s="4">
        <f>'Details Lineair'!H106</f>
        <v>70000.119999999937</v>
      </c>
      <c r="I32" s="4">
        <f>'Details Lineair'!J118</f>
        <v>2616.67</v>
      </c>
      <c r="J32" s="4">
        <f>'Details Lineair'!L118</f>
        <v>9999.9600000000009</v>
      </c>
      <c r="K32" s="4">
        <f t="shared" si="0"/>
        <v>12616.630000000001</v>
      </c>
      <c r="L32" s="4">
        <f>'Details Lineair'!P117</f>
        <v>60000.159999999916</v>
      </c>
    </row>
    <row r="33" spans="1:12" x14ac:dyDescent="0.25">
      <c r="A33" s="2">
        <f>'Details Lineair'!A120</f>
        <v>2023</v>
      </c>
      <c r="B33">
        <f t="shared" si="1"/>
        <v>5</v>
      </c>
      <c r="H33" s="4">
        <f>'Details Lineair'!H120</f>
        <v>60000.159999999916</v>
      </c>
      <c r="I33" s="4">
        <f>'Details Lineair'!J132</f>
        <v>2216.6799999999998</v>
      </c>
      <c r="J33" s="4">
        <f>'Details Lineair'!L132</f>
        <v>9999.9600000000009</v>
      </c>
      <c r="K33" s="4">
        <f t="shared" si="0"/>
        <v>12216.640000000001</v>
      </c>
      <c r="L33" s="4">
        <f>'Details Lineair'!P131</f>
        <v>50000.199999999895</v>
      </c>
    </row>
    <row r="34" spans="1:12" x14ac:dyDescent="0.25">
      <c r="A34" s="2">
        <f>'Details Lineair'!A134</f>
        <v>2024</v>
      </c>
      <c r="B34">
        <f t="shared" si="1"/>
        <v>6</v>
      </c>
      <c r="H34" s="4">
        <f>'Details Lineair'!H134</f>
        <v>50000.199999999895</v>
      </c>
      <c r="I34" s="4">
        <f>'Details Lineair'!J146</f>
        <v>1816.6800000000003</v>
      </c>
      <c r="J34" s="4">
        <f>'Details Lineair'!L146</f>
        <v>9999.9600000000009</v>
      </c>
      <c r="K34" s="4">
        <f t="shared" si="0"/>
        <v>11816.640000000001</v>
      </c>
      <c r="L34" s="4">
        <f>'Details Lineair'!P145</f>
        <v>40000.239999999874</v>
      </c>
    </row>
    <row r="35" spans="1:12" x14ac:dyDescent="0.25">
      <c r="A35" s="2">
        <f>'Details Lineair'!A148</f>
        <v>2025</v>
      </c>
      <c r="B35">
        <f t="shared" si="1"/>
        <v>7</v>
      </c>
      <c r="H35" s="4">
        <f>'Details Lineair'!H148</f>
        <v>40000.239999999874</v>
      </c>
      <c r="I35" s="4">
        <f>'Details Lineair'!J160</f>
        <v>1416.6799999999998</v>
      </c>
      <c r="J35" s="4">
        <f>'Details Lineair'!L160</f>
        <v>9999.9600000000009</v>
      </c>
      <c r="K35" s="4">
        <f t="shared" si="0"/>
        <v>11416.640000000001</v>
      </c>
      <c r="L35" s="4">
        <f>'Details Lineair'!P159</f>
        <v>30000.279999999853</v>
      </c>
    </row>
    <row r="36" spans="1:12" x14ac:dyDescent="0.25">
      <c r="A36" s="2">
        <f>'Details Lineair'!A162</f>
        <v>2026</v>
      </c>
      <c r="B36">
        <f t="shared" si="1"/>
        <v>8</v>
      </c>
      <c r="H36" s="4">
        <f>'Details Lineair'!H162</f>
        <v>30000.279999999853</v>
      </c>
      <c r="I36" s="4">
        <f>'Details Lineair'!J174</f>
        <v>1016.6800000000001</v>
      </c>
      <c r="J36" s="4">
        <f>'Details Lineair'!L174</f>
        <v>9999.9600000000009</v>
      </c>
      <c r="K36" s="4">
        <f t="shared" si="0"/>
        <v>11016.640000000001</v>
      </c>
      <c r="L36" s="4">
        <f>'Details Lineair'!P173</f>
        <v>20000.319999999832</v>
      </c>
    </row>
    <row r="37" spans="1:12" x14ac:dyDescent="0.25">
      <c r="A37" s="2">
        <f>'Details Lineair'!A176</f>
        <v>2027</v>
      </c>
      <c r="B37">
        <f t="shared" si="1"/>
        <v>9</v>
      </c>
      <c r="H37" s="4">
        <f>'Details Lineair'!H176</f>
        <v>20000.319999999832</v>
      </c>
      <c r="I37" s="4">
        <f>'Details Lineair'!J188</f>
        <v>616.68000000000006</v>
      </c>
      <c r="J37" s="4">
        <f>'Details Lineair'!L188</f>
        <v>9999.9600000000009</v>
      </c>
      <c r="K37" s="4">
        <f t="shared" si="0"/>
        <v>10616.640000000001</v>
      </c>
      <c r="L37" s="4">
        <f>'Details Lineair'!P187</f>
        <v>10000.359999999826</v>
      </c>
    </row>
    <row r="38" spans="1:12" x14ac:dyDescent="0.25">
      <c r="A38" s="2">
        <f>'Details Lineair'!A190</f>
        <v>2028</v>
      </c>
      <c r="B38">
        <f t="shared" si="1"/>
        <v>10</v>
      </c>
      <c r="H38" s="4">
        <f>'Details Lineair'!H190</f>
        <v>10000.359999999826</v>
      </c>
      <c r="I38" s="4">
        <f>'Details Lineair'!J202</f>
        <v>216.68</v>
      </c>
      <c r="J38" s="4">
        <f>'Details Lineair'!L202</f>
        <v>9999.9600000000009</v>
      </c>
      <c r="K38" s="4">
        <f t="shared" si="0"/>
        <v>10216.640000000001</v>
      </c>
      <c r="L38" s="4">
        <f>'Details Lineair'!P201</f>
        <v>0.39999999982660484</v>
      </c>
    </row>
    <row r="39" spans="1:12" x14ac:dyDescent="0.25">
      <c r="A39" s="2">
        <f>'Details Lineair'!A204</f>
        <v>2029</v>
      </c>
      <c r="B39">
        <f t="shared" si="1"/>
        <v>11</v>
      </c>
      <c r="H39" s="4">
        <f>'Details Lineair'!H204</f>
        <v>0.39999999982660484</v>
      </c>
      <c r="I39" s="4">
        <f>'Details Lineair'!J216</f>
        <v>0</v>
      </c>
      <c r="J39" s="4">
        <f>'Details Lineair'!L216</f>
        <v>0</v>
      </c>
      <c r="K39" s="4">
        <f t="shared" si="0"/>
        <v>0</v>
      </c>
      <c r="L39" s="4">
        <f>'Details Lineair'!P215</f>
        <v>0.39999999982660484</v>
      </c>
    </row>
    <row r="40" spans="1:12" x14ac:dyDescent="0.25">
      <c r="A40" s="2">
        <f>'Details Lineair'!A218</f>
        <v>2030</v>
      </c>
      <c r="B40">
        <f t="shared" si="1"/>
        <v>12</v>
      </c>
      <c r="H40" s="4">
        <f>'Details Lineair'!H218</f>
        <v>0.39999999982660484</v>
      </c>
      <c r="I40" s="4">
        <f>'Details Lineair'!J230</f>
        <v>0</v>
      </c>
      <c r="J40" s="4">
        <f>'Details Lineair'!L230</f>
        <v>0</v>
      </c>
      <c r="K40" s="4">
        <f t="shared" si="0"/>
        <v>0</v>
      </c>
      <c r="L40" s="4">
        <f>'Details Lineair'!P229</f>
        <v>0.39999999982660484</v>
      </c>
    </row>
    <row r="41" spans="1:12" x14ac:dyDescent="0.25">
      <c r="A41" s="2">
        <f>'Details Lineair'!A232</f>
        <v>2031</v>
      </c>
      <c r="B41">
        <f t="shared" si="1"/>
        <v>13</v>
      </c>
      <c r="H41" s="4">
        <f>'Details Lineair'!H232</f>
        <v>0.39999999982660484</v>
      </c>
      <c r="I41" s="4">
        <f>'Details Lineair'!J244</f>
        <v>0</v>
      </c>
      <c r="J41" s="4">
        <f>'Details Lineair'!L244</f>
        <v>0</v>
      </c>
      <c r="K41" s="4">
        <f t="shared" si="0"/>
        <v>0</v>
      </c>
      <c r="L41" s="4">
        <f>'Details Lineair'!P243</f>
        <v>0.39999999982660484</v>
      </c>
    </row>
    <row r="42" spans="1:12" x14ac:dyDescent="0.25">
      <c r="A42" s="2">
        <f>'Details Lineair'!A246</f>
        <v>2032</v>
      </c>
      <c r="B42">
        <f t="shared" si="1"/>
        <v>14</v>
      </c>
      <c r="H42" s="4">
        <f>'Details Lineair'!H246</f>
        <v>0.39999999982660484</v>
      </c>
      <c r="I42" s="4">
        <f>'Details Lineair'!J258</f>
        <v>0</v>
      </c>
      <c r="J42" s="4">
        <f>'Details Lineair'!L258</f>
        <v>0</v>
      </c>
      <c r="K42" s="4">
        <f t="shared" si="0"/>
        <v>0</v>
      </c>
      <c r="L42" s="4">
        <f>'Details Lineair'!P257</f>
        <v>0.39999999982660484</v>
      </c>
    </row>
    <row r="43" spans="1:12" x14ac:dyDescent="0.25">
      <c r="A43" s="2">
        <f>'Details Lineair'!A260</f>
        <v>2033</v>
      </c>
      <c r="B43">
        <f t="shared" si="1"/>
        <v>15</v>
      </c>
      <c r="H43" s="4">
        <f>'Details Lineair'!H260</f>
        <v>0.39999999982660484</v>
      </c>
      <c r="I43" s="4">
        <f>'Details Lineair'!J272</f>
        <v>0</v>
      </c>
      <c r="J43" s="4">
        <f>'Details Lineair'!L272</f>
        <v>0</v>
      </c>
      <c r="K43" s="4">
        <f t="shared" si="0"/>
        <v>0</v>
      </c>
      <c r="L43" s="4">
        <f>'Details Lineair'!P271</f>
        <v>0.39999999982660484</v>
      </c>
    </row>
    <row r="44" spans="1:12" x14ac:dyDescent="0.25">
      <c r="A44" s="2">
        <f>'Details Lineair'!A274</f>
        <v>2034</v>
      </c>
      <c r="B44">
        <f t="shared" si="1"/>
        <v>16</v>
      </c>
      <c r="H44" s="4">
        <f>'Details Lineair'!H274</f>
        <v>0.39999999982660484</v>
      </c>
      <c r="I44" s="4">
        <f>'Details Lineair'!J286</f>
        <v>0</v>
      </c>
      <c r="J44" s="4">
        <f>'Details Lineair'!L286</f>
        <v>0</v>
      </c>
      <c r="K44" s="4">
        <f t="shared" si="0"/>
        <v>0</v>
      </c>
      <c r="L44" s="4">
        <f>'Details Lineair'!P285</f>
        <v>0.39999999982660484</v>
      </c>
    </row>
    <row r="45" spans="1:12" x14ac:dyDescent="0.25">
      <c r="A45" s="2">
        <f>'Details Lineair'!A288</f>
        <v>2035</v>
      </c>
      <c r="B45">
        <f t="shared" si="1"/>
        <v>17</v>
      </c>
      <c r="H45" s="4">
        <f>'Details Lineair'!H288</f>
        <v>0.39999999982660484</v>
      </c>
      <c r="I45" s="4">
        <f>'Details Lineair'!J300</f>
        <v>0</v>
      </c>
      <c r="J45" s="4">
        <f>'Details Lineair'!L300</f>
        <v>0</v>
      </c>
      <c r="K45" s="4">
        <f t="shared" si="0"/>
        <v>0</v>
      </c>
      <c r="L45" s="4">
        <f>'Details Lineair'!P299</f>
        <v>0.39999999982660484</v>
      </c>
    </row>
    <row r="46" spans="1:12" x14ac:dyDescent="0.25">
      <c r="A46" s="2">
        <f>'Details Lineair'!A302</f>
        <v>2036</v>
      </c>
      <c r="B46">
        <f t="shared" si="1"/>
        <v>18</v>
      </c>
      <c r="H46" s="4">
        <f>'Details Lineair'!H302</f>
        <v>0.39999999982660484</v>
      </c>
      <c r="I46" s="4">
        <f>'Details Lineair'!J314</f>
        <v>0</v>
      </c>
      <c r="J46" s="4">
        <f>'Details Lineair'!L314</f>
        <v>0</v>
      </c>
      <c r="K46" s="4">
        <f t="shared" si="0"/>
        <v>0</v>
      </c>
      <c r="L46" s="4">
        <f>'Details Lineair'!P313</f>
        <v>0.39999999982660484</v>
      </c>
    </row>
    <row r="47" spans="1:12" x14ac:dyDescent="0.25">
      <c r="A47" s="2">
        <f>'Details Lineair'!A316</f>
        <v>2037</v>
      </c>
      <c r="B47">
        <f t="shared" si="1"/>
        <v>19</v>
      </c>
      <c r="H47" s="4">
        <f>'Details Lineair'!H316</f>
        <v>0.39999999982660484</v>
      </c>
      <c r="I47" s="4">
        <f>'Details Lineair'!J328</f>
        <v>0</v>
      </c>
      <c r="J47" s="4">
        <f>'Details Lineair'!L328</f>
        <v>0</v>
      </c>
      <c r="K47" s="4">
        <f t="shared" si="0"/>
        <v>0</v>
      </c>
      <c r="L47" s="4">
        <f>'Details Lineair'!P327</f>
        <v>0.39999999982660484</v>
      </c>
    </row>
    <row r="48" spans="1:12" x14ac:dyDescent="0.25">
      <c r="A48" s="2">
        <f>'Details Lineair'!A330</f>
        <v>2038</v>
      </c>
      <c r="B48">
        <f t="shared" si="1"/>
        <v>20</v>
      </c>
      <c r="H48" s="4">
        <f>'Details Lineair'!H330</f>
        <v>0.39999999982660484</v>
      </c>
      <c r="I48" s="4">
        <f>'Details Lineair'!J342</f>
        <v>0</v>
      </c>
      <c r="J48" s="4">
        <f>'Details Lineair'!L342</f>
        <v>0</v>
      </c>
      <c r="K48" s="4">
        <f t="shared" si="0"/>
        <v>0</v>
      </c>
      <c r="L48" s="4">
        <f>'Details Lineair'!P341</f>
        <v>0.39999999982660484</v>
      </c>
    </row>
    <row r="49" spans="1:12" x14ac:dyDescent="0.25">
      <c r="A49" s="2">
        <f>'Details Lineair'!A344</f>
        <v>2039</v>
      </c>
      <c r="B49">
        <f t="shared" si="1"/>
        <v>21</v>
      </c>
      <c r="H49" s="4">
        <f>'Details Lineair'!H344</f>
        <v>0.39999999982660484</v>
      </c>
      <c r="I49" s="4">
        <f>'Details Lineair'!J356</f>
        <v>0</v>
      </c>
      <c r="J49" s="4">
        <f>'Details Lineair'!L356</f>
        <v>0</v>
      </c>
      <c r="K49" s="4">
        <f t="shared" si="0"/>
        <v>0</v>
      </c>
      <c r="L49" s="4">
        <f>'Details Lineair'!P355</f>
        <v>0.39999999982660484</v>
      </c>
    </row>
    <row r="50" spans="1:12" x14ac:dyDescent="0.25">
      <c r="A50" s="2">
        <f>'Details Lineair'!A358</f>
        <v>2040</v>
      </c>
      <c r="B50">
        <f t="shared" si="1"/>
        <v>22</v>
      </c>
      <c r="H50" s="4">
        <f>'Details Lineair'!H358</f>
        <v>0.39999999982660484</v>
      </c>
      <c r="I50" s="4">
        <f>'Details Lineair'!J370</f>
        <v>0</v>
      </c>
      <c r="J50" s="4">
        <f>'Details Lineair'!L370</f>
        <v>0</v>
      </c>
      <c r="K50" s="4">
        <f t="shared" si="0"/>
        <v>0</v>
      </c>
      <c r="L50" s="4">
        <f>'Details Lineair'!P369</f>
        <v>0.39999999982660484</v>
      </c>
    </row>
    <row r="51" spans="1:12" x14ac:dyDescent="0.25">
      <c r="A51" s="2">
        <f>'Details Lineair'!A372</f>
        <v>2041</v>
      </c>
      <c r="B51">
        <f t="shared" si="1"/>
        <v>23</v>
      </c>
      <c r="H51" s="4">
        <f>'Details Lineair'!H372</f>
        <v>0.39999999982660484</v>
      </c>
      <c r="I51" s="4">
        <f>'Details Lineair'!J384</f>
        <v>0</v>
      </c>
      <c r="J51" s="4">
        <f>'Details Lineair'!L384</f>
        <v>0</v>
      </c>
      <c r="K51" s="4">
        <f t="shared" si="0"/>
        <v>0</v>
      </c>
      <c r="L51" s="4">
        <f>'Details Lineair'!P383</f>
        <v>0.39999999982660484</v>
      </c>
    </row>
    <row r="52" spans="1:12" x14ac:dyDescent="0.25">
      <c r="A52" s="2">
        <f>'Details Lineair'!A386</f>
        <v>2042</v>
      </c>
      <c r="B52">
        <f t="shared" si="1"/>
        <v>24</v>
      </c>
      <c r="H52" s="4">
        <f>'Details Lineair'!H386</f>
        <v>0.39999999982660484</v>
      </c>
      <c r="I52" s="4">
        <f>'Details Lineair'!J398</f>
        <v>0</v>
      </c>
      <c r="J52" s="4">
        <f>'Details Lineair'!L398</f>
        <v>0</v>
      </c>
      <c r="K52" s="4">
        <f t="shared" si="0"/>
        <v>0</v>
      </c>
      <c r="L52" s="4">
        <f>'Details Lineair'!P397</f>
        <v>0.39999999982660484</v>
      </c>
    </row>
    <row r="53" spans="1:12" x14ac:dyDescent="0.25">
      <c r="A53" s="2">
        <f>'Details Lineair'!A400</f>
        <v>2043</v>
      </c>
      <c r="B53">
        <f t="shared" si="1"/>
        <v>25</v>
      </c>
      <c r="H53" s="4">
        <f>'Details Lineair'!H400</f>
        <v>0.39999999982660484</v>
      </c>
      <c r="I53" s="4">
        <f>'Details Lineair'!J412</f>
        <v>0</v>
      </c>
      <c r="J53" s="4">
        <f>'Details Lineair'!L412</f>
        <v>0</v>
      </c>
      <c r="K53" s="4">
        <f t="shared" si="0"/>
        <v>0</v>
      </c>
      <c r="L53" s="4">
        <f>'Details Lineair'!P411</f>
        <v>0.39999999982660484</v>
      </c>
    </row>
    <row r="54" spans="1:12" x14ac:dyDescent="0.25">
      <c r="A54" s="2">
        <f>'Details Lineair'!A414</f>
        <v>2044</v>
      </c>
      <c r="B54">
        <f t="shared" si="1"/>
        <v>26</v>
      </c>
      <c r="H54" s="4">
        <f>'Details Lineair'!H414</f>
        <v>0.39999999982660484</v>
      </c>
      <c r="I54" s="4">
        <f>'Details Lineair'!J426</f>
        <v>0</v>
      </c>
      <c r="J54" s="4">
        <f>'Details Lineair'!L426</f>
        <v>0</v>
      </c>
      <c r="K54" s="4">
        <f t="shared" si="0"/>
        <v>0</v>
      </c>
      <c r="L54" s="4">
        <f>'Details Lineair'!P425</f>
        <v>0.39999999982660484</v>
      </c>
    </row>
    <row r="55" spans="1:12" x14ac:dyDescent="0.25">
      <c r="A55" s="2">
        <f>'Details Lineair'!A428</f>
        <v>2045</v>
      </c>
      <c r="B55">
        <f t="shared" si="1"/>
        <v>27</v>
      </c>
      <c r="H55" s="4">
        <f>'Details Lineair'!H428</f>
        <v>0.39999999982660484</v>
      </c>
      <c r="I55" s="4">
        <f>'Details Lineair'!J440</f>
        <v>0</v>
      </c>
      <c r="J55" s="4">
        <f>'Details Lineair'!L440</f>
        <v>0</v>
      </c>
      <c r="K55" s="4">
        <f t="shared" si="0"/>
        <v>0</v>
      </c>
      <c r="L55" s="4">
        <f>'Details Lineair'!P439</f>
        <v>0.39999999982660484</v>
      </c>
    </row>
    <row r="56" spans="1:12" x14ac:dyDescent="0.25">
      <c r="A56" s="2">
        <f>'Details Lineair'!A442</f>
        <v>2046</v>
      </c>
      <c r="B56">
        <f t="shared" si="1"/>
        <v>28</v>
      </c>
      <c r="H56" s="4">
        <f>'Details Lineair'!H442</f>
        <v>0.39999999982660484</v>
      </c>
      <c r="I56" s="4">
        <f>'Details Lineair'!J454</f>
        <v>0</v>
      </c>
      <c r="J56" s="4">
        <f>'Details Lineair'!L454</f>
        <v>0</v>
      </c>
      <c r="K56" s="4">
        <f t="shared" si="0"/>
        <v>0</v>
      </c>
      <c r="L56" s="4">
        <f>'Details Lineair'!P453</f>
        <v>0.39999999982660484</v>
      </c>
    </row>
    <row r="57" spans="1:12" x14ac:dyDescent="0.25">
      <c r="A57" s="2">
        <f>'Details Lineair'!A456</f>
        <v>2047</v>
      </c>
      <c r="B57">
        <f t="shared" si="1"/>
        <v>29</v>
      </c>
      <c r="H57" s="4">
        <f>'Details Lineair'!H456</f>
        <v>0.39999999982660484</v>
      </c>
      <c r="I57" s="4">
        <f>'Details Lineair'!J468</f>
        <v>0</v>
      </c>
      <c r="J57" s="4">
        <f>'Details Lineair'!L468</f>
        <v>0</v>
      </c>
      <c r="K57" s="4">
        <f t="shared" si="0"/>
        <v>0</v>
      </c>
      <c r="L57" s="4">
        <f>'Details Lineair'!P467</f>
        <v>0.39999999982660484</v>
      </c>
    </row>
    <row r="58" spans="1:12" x14ac:dyDescent="0.25">
      <c r="A58" s="2">
        <f>'Details Lineair'!A470</f>
        <v>2048</v>
      </c>
      <c r="B58">
        <f t="shared" si="1"/>
        <v>30</v>
      </c>
      <c r="H58" s="4">
        <f>'Details Lineair'!H470</f>
        <v>0.39999999982660484</v>
      </c>
      <c r="I58" s="4">
        <f>'Details Lineair'!J482</f>
        <v>0</v>
      </c>
      <c r="J58" s="4">
        <f>'Details Lineair'!L482</f>
        <v>0</v>
      </c>
      <c r="K58" s="4">
        <f t="shared" si="0"/>
        <v>0</v>
      </c>
      <c r="L58" s="4">
        <f>'Details Lineair'!P481</f>
        <v>0.39999999982660484</v>
      </c>
    </row>
    <row r="59" spans="1:12" x14ac:dyDescent="0.25">
      <c r="A59" s="2">
        <f>'Details Lineair'!A484</f>
        <v>2049</v>
      </c>
      <c r="B59">
        <f t="shared" si="1"/>
        <v>31</v>
      </c>
      <c r="H59" s="4">
        <f>'Details Lineair'!H484</f>
        <v>0.39999999982660484</v>
      </c>
      <c r="I59" s="4">
        <f>'Details Lineair'!J496</f>
        <v>0</v>
      </c>
      <c r="J59" s="4">
        <f>'Details Lineair'!L496</f>
        <v>0</v>
      </c>
      <c r="K59" s="4">
        <f t="shared" si="0"/>
        <v>0</v>
      </c>
      <c r="L59" s="4">
        <f>'Details Lineair'!P495</f>
        <v>0.39999999982660484</v>
      </c>
    </row>
    <row r="60" spans="1:12" x14ac:dyDescent="0.25">
      <c r="A60" s="2"/>
      <c r="H60" s="4"/>
      <c r="I60" s="4"/>
      <c r="J60" s="4"/>
      <c r="K60" s="4"/>
      <c r="L60" s="4"/>
    </row>
    <row r="61" spans="1:12" x14ac:dyDescent="0.25">
      <c r="A61" s="2"/>
      <c r="H61" s="4"/>
      <c r="I61" s="7">
        <f>SUM(I29:I59)</f>
        <v>20166.75</v>
      </c>
      <c r="J61" s="7">
        <f>SUM(J29:J59)</f>
        <v>99999.60000000002</v>
      </c>
      <c r="K61" s="7">
        <f>SUM(K29:K59)</f>
        <v>120166.35</v>
      </c>
      <c r="L61" s="4"/>
    </row>
    <row r="62" spans="1:12" hidden="1" x14ac:dyDescent="0.25">
      <c r="A62" s="2"/>
      <c r="H62" s="4"/>
      <c r="I62" s="23"/>
      <c r="J62" s="23"/>
      <c r="K62" s="23"/>
      <c r="L62" s="4"/>
    </row>
    <row r="63" spans="1:12" hidden="1" x14ac:dyDescent="0.25">
      <c r="A63" s="2"/>
      <c r="H63" s="4"/>
      <c r="I63" s="23">
        <f>I61-'Details Lineair'!J499</f>
        <v>0</v>
      </c>
      <c r="J63" s="23">
        <f>J61-'Details Lineair'!L499</f>
        <v>0</v>
      </c>
      <c r="K63" s="23">
        <f>K61-'Details Lineair'!N499</f>
        <v>0</v>
      </c>
    </row>
    <row r="64" spans="1:12" x14ac:dyDescent="0.25">
      <c r="H64" s="32" t="s">
        <v>32</v>
      </c>
      <c r="I64" s="31" t="str">
        <f>IF(I63=0,"OK","ERROR")</f>
        <v>OK</v>
      </c>
      <c r="J64" s="31" t="str">
        <f>IF(J63=0,"OK","ERROR")</f>
        <v>OK</v>
      </c>
      <c r="K64" s="31" t="str">
        <f>IF(K63=0,"OK","ERROR")</f>
        <v>OK</v>
      </c>
    </row>
    <row r="66" spans="1:12" x14ac:dyDescent="0.25">
      <c r="A66" s="17" t="s">
        <v>43</v>
      </c>
      <c r="B66" s="24" t="str">
        <f>RecapAnnuitair!H6</f>
        <v>Annuïteitenlening</v>
      </c>
      <c r="H66" s="4"/>
      <c r="I66" s="7">
        <f>RecapAnnuitair!I64</f>
        <v>21494.250000000004</v>
      </c>
      <c r="J66" s="7">
        <f>RecapAnnuitair!J64</f>
        <v>99999.75</v>
      </c>
      <c r="K66" s="7">
        <f>RecapAnnuitair!K64</f>
        <v>121494</v>
      </c>
      <c r="L66" s="4"/>
    </row>
    <row r="68" spans="1:12" x14ac:dyDescent="0.25">
      <c r="A68" s="24" t="s">
        <v>44</v>
      </c>
      <c r="I68" s="7">
        <f>I61-I66</f>
        <v>-1327.5000000000036</v>
      </c>
      <c r="J68" s="7">
        <f>J61-J66</f>
        <v>-0.14999999997962732</v>
      </c>
      <c r="K68" s="7">
        <f>K61-K66</f>
        <v>-1327.6499999999942</v>
      </c>
    </row>
  </sheetData>
  <sheetProtection algorithmName="SHA-512" hashValue="BA4y/wGsPGKVZLPNw1Pj0qYN32sySmSK6h8kW0VAL0Oqph5yPlAvpWIVYZbRdlwMDfmfaJezTRRjbM5xbhVg/w==" saltValue="2pgfW4+vmO2KykRQh1SrWA==" spinCount="100000" sheet="1" objects="1" scenarios="1"/>
  <mergeCells count="1">
    <mergeCell ref="J20:K20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1">
    <tabColor theme="1"/>
  </sheetPr>
  <dimension ref="A1:P552"/>
  <sheetViews>
    <sheetView workbookViewId="0">
      <selection sqref="A1:XFD4"/>
    </sheetView>
  </sheetViews>
  <sheetFormatPr defaultRowHeight="15" x14ac:dyDescent="0.25"/>
  <cols>
    <col min="1" max="1" width="5.5703125" style="2" customWidth="1"/>
    <col min="2" max="2" width="17.140625" customWidth="1"/>
    <col min="3" max="3" width="7" hidden="1" customWidth="1"/>
    <col min="4" max="4" width="7.5703125" customWidth="1"/>
    <col min="5" max="5" width="11.42578125" bestFit="1" customWidth="1"/>
    <col min="6" max="7" width="11.42578125" hidden="1" customWidth="1"/>
    <col min="8" max="8" width="19" bestFit="1" customWidth="1"/>
    <col min="9" max="9" width="1.7109375" customWidth="1"/>
    <col min="10" max="10" width="15.5703125" customWidth="1"/>
    <col min="11" max="11" width="2.42578125" customWidth="1"/>
    <col min="12" max="12" width="14" customWidth="1"/>
    <col min="13" max="13" width="2.42578125" customWidth="1"/>
    <col min="14" max="14" width="16.140625" customWidth="1"/>
    <col min="15" max="15" width="2.42578125" customWidth="1"/>
    <col min="16" max="16" width="18" bestFit="1" customWidth="1"/>
  </cols>
  <sheetData>
    <row r="1" spans="1:4" s="57" customFormat="1" ht="23.25" x14ac:dyDescent="0.35">
      <c r="A1" s="58" t="str">
        <f>'Invulblad variabelen'!C5</f>
        <v>Vennootschap (Naam invullen)</v>
      </c>
    </row>
    <row r="2" spans="1:4" s="57" customFormat="1" ht="23.25" x14ac:dyDescent="0.35">
      <c r="A2" s="55" t="str">
        <f>'Invulblad variabelen'!C6</f>
        <v>Plaats (Plaatsnaam invullen)</v>
      </c>
    </row>
    <row r="3" spans="1:4" s="57" customFormat="1" ht="17.45" customHeight="1" x14ac:dyDescent="0.35">
      <c r="A3" s="55"/>
    </row>
    <row r="4" spans="1:4" s="57" customFormat="1" ht="23.25" x14ac:dyDescent="0.35">
      <c r="A4" s="58" t="s">
        <v>57</v>
      </c>
    </row>
    <row r="5" spans="1:4" ht="18.75" x14ac:dyDescent="0.3">
      <c r="A5" s="37" t="str">
        <f>'Invulblad variabelen'!C8</f>
        <v>Omschrijving doel lening etc. (invullen of leeg maken)</v>
      </c>
    </row>
    <row r="6" spans="1:4" s="37" customFormat="1" ht="18.75" x14ac:dyDescent="0.3">
      <c r="A6" s="37" t="s">
        <v>41</v>
      </c>
      <c r="D6" s="37" t="str">
        <f>IF(Selectie!A4=1,"Annuiteitenlening",(IF(Selectie!A4=2,"Lineaire lening","Error")))</f>
        <v>Lineaire lening</v>
      </c>
    </row>
    <row r="8" spans="1:4" hidden="1" x14ac:dyDescent="0.25"/>
    <row r="9" spans="1:4" hidden="1" x14ac:dyDescent="0.25"/>
    <row r="10" spans="1:4" hidden="1" x14ac:dyDescent="0.25"/>
    <row r="11" spans="1:4" hidden="1" x14ac:dyDescent="0.25"/>
    <row r="12" spans="1:4" hidden="1" x14ac:dyDescent="0.25"/>
    <row r="13" spans="1:4" hidden="1" x14ac:dyDescent="0.25"/>
    <row r="14" spans="1:4" hidden="1" x14ac:dyDescent="0.25"/>
    <row r="15" spans="1:4" hidden="1" x14ac:dyDescent="0.25"/>
    <row r="16" spans="1:4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spans="1:16" hidden="1" x14ac:dyDescent="0.25"/>
    <row r="50" spans="1:16" hidden="1" x14ac:dyDescent="0.25"/>
    <row r="51" spans="1:16" hidden="1" x14ac:dyDescent="0.25"/>
    <row r="52" spans="1:16" hidden="1" x14ac:dyDescent="0.25"/>
    <row r="53" spans="1:16" hidden="1" x14ac:dyDescent="0.25"/>
    <row r="54" spans="1:16" hidden="1" x14ac:dyDescent="0.25"/>
    <row r="55" spans="1:16" hidden="1" x14ac:dyDescent="0.25"/>
    <row r="56" spans="1:16" hidden="1" x14ac:dyDescent="0.25"/>
    <row r="57" spans="1:16" hidden="1" x14ac:dyDescent="0.25"/>
    <row r="58" spans="1:16" hidden="1" x14ac:dyDescent="0.25"/>
    <row r="59" spans="1:16" hidden="1" x14ac:dyDescent="0.25">
      <c r="H59" s="4"/>
      <c r="I59" s="4"/>
      <c r="J59" s="4"/>
      <c r="K59" s="4"/>
      <c r="L59" s="4"/>
      <c r="M59" s="4"/>
      <c r="N59" s="4"/>
      <c r="O59" s="4"/>
      <c r="P59" s="4"/>
    </row>
    <row r="60" spans="1:16" hidden="1" x14ac:dyDescent="0.25"/>
    <row r="62" spans="1:16" s="24" customFormat="1" x14ac:dyDescent="0.25">
      <c r="A62" s="17" t="s">
        <v>6</v>
      </c>
      <c r="C62" s="24" t="s">
        <v>19</v>
      </c>
      <c r="D62" s="24" t="s">
        <v>10</v>
      </c>
      <c r="E62" s="24" t="s">
        <v>24</v>
      </c>
      <c r="F62" s="24" t="s">
        <v>26</v>
      </c>
      <c r="G62" s="24" t="s">
        <v>27</v>
      </c>
      <c r="H62" s="25" t="s">
        <v>2</v>
      </c>
      <c r="J62" s="25" t="s">
        <v>0</v>
      </c>
      <c r="L62" s="25" t="s">
        <v>3</v>
      </c>
      <c r="N62" s="25" t="s">
        <v>23</v>
      </c>
      <c r="P62" s="25" t="s">
        <v>4</v>
      </c>
    </row>
    <row r="63" spans="1:16" s="24" customFormat="1" x14ac:dyDescent="0.25">
      <c r="A63" s="17"/>
      <c r="J63" s="25"/>
    </row>
    <row r="64" spans="1:16" x14ac:dyDescent="0.25">
      <c r="A64" s="2">
        <f>RecapLineair!H9</f>
        <v>2019</v>
      </c>
      <c r="B64" s="3">
        <f t="shared" ref="B64:B75" si="0">DATE(1,C64,1)</f>
        <v>367</v>
      </c>
      <c r="C64">
        <v>1</v>
      </c>
      <c r="D64">
        <f>IF(RecapLineair!$H$10&gt;C64,0,C64-RecapLineair!$H$10+1)</f>
        <v>1</v>
      </c>
      <c r="E64" s="16" t="str">
        <f>IF(D64=0,"n.v.t.",IF(RecapLineair!$I$22&lt;A$64,"nee",G64))</f>
        <v>nee</v>
      </c>
      <c r="F64" s="16">
        <f>IF(A$64=RecapLineair!$I$22,RecapLineair!$H$23,99)</f>
        <v>1</v>
      </c>
      <c r="G64" s="16" t="str">
        <f>IF(D64=0,"n.v.t.",(IF(D64&lt;=RecapLineair!$H$12,"ja","nee")))</f>
        <v>nee</v>
      </c>
      <c r="H64" s="4">
        <f>+RecapLineair!H14</f>
        <v>100000</v>
      </c>
      <c r="I64" s="4"/>
      <c r="J64" s="5">
        <f>IF(D64=0,0,ROUND(+H64*RecapLineair!$H$13/12,2))</f>
        <v>333.33</v>
      </c>
      <c r="K64" s="4"/>
      <c r="L64" s="4">
        <f>IF(E64="ja",0,IF(D64=0,0,(MIN(ROUND(IF(Selectie!$A$4=1,+RecapLineair!$L$20-J64,(IF(Selectie!$A$4=2,(RecapLineair!$H$14-RecapLineair!$H$15)/(RecapLineair!$H$11-RecapLineair!$H$12),0))),2),H64))))</f>
        <v>833.33</v>
      </c>
      <c r="M64" s="4"/>
      <c r="N64" s="4">
        <f>J64+L64</f>
        <v>1166.6600000000001</v>
      </c>
      <c r="O64" s="4"/>
      <c r="P64" s="4">
        <f>+H64-L64</f>
        <v>99166.67</v>
      </c>
    </row>
    <row r="65" spans="1:16" x14ac:dyDescent="0.25">
      <c r="B65" s="3">
        <f t="shared" si="0"/>
        <v>398</v>
      </c>
      <c r="C65">
        <v>2</v>
      </c>
      <c r="D65">
        <f>IF(RecapLineair!$H$10&gt;C65,0,C65-RecapLineair!$H$10+1)</f>
        <v>2</v>
      </c>
      <c r="E65" s="16" t="str">
        <f>IF(D65=0,"n.v.t.",IF(RecapLineair!$I$22&lt;A$64,"nee",G65))</f>
        <v>nee</v>
      </c>
      <c r="F65" s="16">
        <f>IF(A$64=RecapLineair!$I$22,RecapLineair!$H$23,99)</f>
        <v>1</v>
      </c>
      <c r="G65" s="16" t="str">
        <f>IF(D65=0,"n.v.t.",(IF(D65&lt;=RecapLineair!$H$12,"ja","nee")))</f>
        <v>nee</v>
      </c>
      <c r="H65" s="4">
        <f>+P64</f>
        <v>99166.67</v>
      </c>
      <c r="I65" s="4"/>
      <c r="J65" s="5">
        <f>IF(D65=0,0,ROUND(+H65*RecapLineair!$H$13/12,2))</f>
        <v>330.56</v>
      </c>
      <c r="K65" s="4"/>
      <c r="L65" s="4">
        <f>IF(E65="ja",0,IF(D65=0,0,(MIN(ROUND(IF(Selectie!$A$4=1,+RecapLineair!$L$20-J65,(IF(Selectie!$A$4=2,(RecapLineair!$H$14-RecapLineair!$H$15)/(RecapLineair!$H$11-RecapLineair!$H$12),0))),2),H65))))</f>
        <v>833.33</v>
      </c>
      <c r="M65" s="4"/>
      <c r="N65" s="4">
        <f t="shared" ref="N65:N131" si="1">J65+L65</f>
        <v>1163.8900000000001</v>
      </c>
      <c r="O65" s="4"/>
      <c r="P65" s="4">
        <f>+H65-L65</f>
        <v>98333.34</v>
      </c>
    </row>
    <row r="66" spans="1:16" x14ac:dyDescent="0.25">
      <c r="B66" s="3">
        <f t="shared" si="0"/>
        <v>426</v>
      </c>
      <c r="C66">
        <v>3</v>
      </c>
      <c r="D66">
        <f>IF(RecapLineair!$H$10&gt;C66,0,C66-RecapLineair!$H$10+1)</f>
        <v>3</v>
      </c>
      <c r="E66" s="16" t="str">
        <f>IF(D66=0,"n.v.t.",IF(RecapLineair!$I$22&lt;A$64,"nee",G66))</f>
        <v>nee</v>
      </c>
      <c r="F66" s="16">
        <f>IF(A$64=RecapLineair!$I$22,RecapLineair!$H$23,99)</f>
        <v>1</v>
      </c>
      <c r="G66" s="16" t="str">
        <f>IF(D66=0,"n.v.t.",(IF(D66&lt;=RecapLineair!$H$12,"ja","nee")))</f>
        <v>nee</v>
      </c>
      <c r="H66" s="4">
        <f t="shared" ref="H66:H139" si="2">+P65</f>
        <v>98333.34</v>
      </c>
      <c r="I66" s="4"/>
      <c r="J66" s="5">
        <f>IF(D66=0,0,ROUND(+H66*RecapLineair!$H$13/12,2))</f>
        <v>327.78</v>
      </c>
      <c r="K66" s="4"/>
      <c r="L66" s="4">
        <f>IF(E66="ja",0,IF(D66=0,0,(MIN(ROUND(IF(Selectie!$A$4=1,+RecapLineair!$L$20-J66,(IF(Selectie!$A$4=2,(RecapLineair!$H$14-RecapLineair!$H$15)/(RecapLineair!$H$11-RecapLineair!$H$12),0))),2),H66))))</f>
        <v>833.33</v>
      </c>
      <c r="M66" s="4"/>
      <c r="N66" s="4">
        <f t="shared" si="1"/>
        <v>1161.1100000000001</v>
      </c>
      <c r="O66" s="4"/>
      <c r="P66" s="4">
        <f t="shared" ref="P66:P139" si="3">+H66-L66</f>
        <v>97500.01</v>
      </c>
    </row>
    <row r="67" spans="1:16" x14ac:dyDescent="0.25">
      <c r="B67" s="3">
        <f t="shared" si="0"/>
        <v>457</v>
      </c>
      <c r="C67">
        <v>4</v>
      </c>
      <c r="D67">
        <f>IF(RecapLineair!$H$10&gt;C67,0,C67-RecapLineair!$H$10+1)</f>
        <v>4</v>
      </c>
      <c r="E67" s="16" t="str">
        <f>IF(D67=0,"n.v.t.",IF(RecapLineair!$I$22&lt;A$64,"nee",G67))</f>
        <v>nee</v>
      </c>
      <c r="F67" s="16">
        <f>IF(A$64=RecapLineair!$I$22,RecapLineair!$H$23,99)</f>
        <v>1</v>
      </c>
      <c r="G67" s="16" t="str">
        <f>IF(D67=0,"n.v.t.",(IF(D67&lt;=RecapLineair!$H$12,"ja","nee")))</f>
        <v>nee</v>
      </c>
      <c r="H67" s="4">
        <f t="shared" si="2"/>
        <v>97500.01</v>
      </c>
      <c r="I67" s="4"/>
      <c r="J67" s="5">
        <f>IF(D67=0,0,ROUND(+H67*RecapLineair!$H$13/12,2))</f>
        <v>325</v>
      </c>
      <c r="K67" s="4"/>
      <c r="L67" s="4">
        <f>IF(E67="ja",0,IF(D67=0,0,(MIN(ROUND(IF(Selectie!$A$4=1,+RecapLineair!$L$20-J67,(IF(Selectie!$A$4=2,(RecapLineair!$H$14-RecapLineair!$H$15)/(RecapLineair!$H$11-RecapLineair!$H$12),0))),2),H67))))</f>
        <v>833.33</v>
      </c>
      <c r="M67" s="4"/>
      <c r="N67" s="4">
        <f t="shared" si="1"/>
        <v>1158.33</v>
      </c>
      <c r="O67" s="4"/>
      <c r="P67" s="4">
        <f t="shared" si="3"/>
        <v>96666.68</v>
      </c>
    </row>
    <row r="68" spans="1:16" x14ac:dyDescent="0.25">
      <c r="B68" s="3">
        <f t="shared" si="0"/>
        <v>487</v>
      </c>
      <c r="C68">
        <v>5</v>
      </c>
      <c r="D68">
        <f>IF(RecapLineair!$H$10&gt;C68,0,C68-RecapLineair!$H$10+1)</f>
        <v>5</v>
      </c>
      <c r="E68" s="16" t="str">
        <f>IF(D68=0,"n.v.t.",IF(RecapLineair!$I$22&lt;A$64,"nee",G68))</f>
        <v>nee</v>
      </c>
      <c r="F68" s="16">
        <f>IF(A$64=RecapLineair!$I$22,RecapLineair!$H$23,99)</f>
        <v>1</v>
      </c>
      <c r="G68" s="16" t="str">
        <f>IF(D68=0,"n.v.t.",(IF(D68&lt;=RecapLineair!$H$12,"ja","nee")))</f>
        <v>nee</v>
      </c>
      <c r="H68" s="4">
        <f t="shared" si="2"/>
        <v>96666.68</v>
      </c>
      <c r="I68" s="4"/>
      <c r="J68" s="5">
        <f>IF(D68=0,0,ROUND(+H68*RecapLineair!$H$13/12,2))</f>
        <v>322.22000000000003</v>
      </c>
      <c r="K68" s="4"/>
      <c r="L68" s="4">
        <f>IF(E68="ja",0,IF(D68=0,0,(MIN(ROUND(IF(Selectie!$A$4=1,+RecapLineair!$L$20-J68,(IF(Selectie!$A$4=2,(RecapLineair!$H$14-RecapLineair!$H$15)/(RecapLineair!$H$11-RecapLineair!$H$12),0))),2),H68))))</f>
        <v>833.33</v>
      </c>
      <c r="M68" s="4"/>
      <c r="N68" s="4">
        <f t="shared" si="1"/>
        <v>1155.5500000000002</v>
      </c>
      <c r="O68" s="4"/>
      <c r="P68" s="4">
        <f t="shared" si="3"/>
        <v>95833.349999999991</v>
      </c>
    </row>
    <row r="69" spans="1:16" x14ac:dyDescent="0.25">
      <c r="B69" s="3">
        <f t="shared" si="0"/>
        <v>518</v>
      </c>
      <c r="C69">
        <v>6</v>
      </c>
      <c r="D69">
        <f>IF(RecapLineair!$H$10&gt;C69,0,C69-RecapLineair!$H$10+1)</f>
        <v>6</v>
      </c>
      <c r="E69" s="16" t="str">
        <f>IF(D69=0,"n.v.t.",IF(RecapLineair!$I$22&lt;A$64,"nee",G69))</f>
        <v>nee</v>
      </c>
      <c r="F69" s="16">
        <f>IF(A$64=RecapLineair!$I$22,RecapLineair!$H$23,99)</f>
        <v>1</v>
      </c>
      <c r="G69" s="16" t="str">
        <f>IF(D69=0,"n.v.t.",(IF(D69&lt;=RecapLineair!$H$12,"ja","nee")))</f>
        <v>nee</v>
      </c>
      <c r="H69" s="4">
        <f t="shared" si="2"/>
        <v>95833.349999999991</v>
      </c>
      <c r="I69" s="4"/>
      <c r="J69" s="5">
        <f>IF(D69=0,0,ROUND(+H69*RecapLineair!$H$13/12,2))</f>
        <v>319.44</v>
      </c>
      <c r="K69" s="4"/>
      <c r="L69" s="4">
        <f>IF(E69="ja",0,IF(D69=0,0,(MIN(ROUND(IF(Selectie!$A$4=1,+RecapLineair!$L$20-J69,(IF(Selectie!$A$4=2,(RecapLineair!$H$14-RecapLineair!$H$15)/(RecapLineair!$H$11-RecapLineair!$H$12),0))),2),H69))))</f>
        <v>833.33</v>
      </c>
      <c r="M69" s="4"/>
      <c r="N69" s="4">
        <f t="shared" si="1"/>
        <v>1152.77</v>
      </c>
      <c r="O69" s="4"/>
      <c r="P69" s="4">
        <f t="shared" si="3"/>
        <v>95000.01999999999</v>
      </c>
    </row>
    <row r="70" spans="1:16" x14ac:dyDescent="0.25">
      <c r="B70" s="3">
        <f t="shared" si="0"/>
        <v>548</v>
      </c>
      <c r="C70">
        <v>7</v>
      </c>
      <c r="D70">
        <f>IF(RecapLineair!$H$10&gt;C70,0,C70-RecapLineair!$H$10+1)</f>
        <v>7</v>
      </c>
      <c r="E70" s="16" t="str">
        <f>IF(D70=0,"n.v.t.",IF(RecapLineair!$I$22&lt;A$64,"nee",G70))</f>
        <v>nee</v>
      </c>
      <c r="F70" s="16">
        <f>IF(A$64=RecapLineair!$I$22,RecapLineair!$H$23,99)</f>
        <v>1</v>
      </c>
      <c r="G70" s="16" t="str">
        <f>IF(D70=0,"n.v.t.",(IF(D70&lt;=RecapLineair!$H$12,"ja","nee")))</f>
        <v>nee</v>
      </c>
      <c r="H70" s="4">
        <f t="shared" si="2"/>
        <v>95000.01999999999</v>
      </c>
      <c r="I70" s="4"/>
      <c r="J70" s="5">
        <f>IF(D70=0,0,ROUND(+H70*RecapLineair!$H$13/12,2))</f>
        <v>316.67</v>
      </c>
      <c r="K70" s="4"/>
      <c r="L70" s="4">
        <f>IF(E70="ja",0,IF(D70=0,0,(MIN(ROUND(IF(Selectie!$A$4=1,+RecapLineair!$L$20-J70,(IF(Selectie!$A$4=2,(RecapLineair!$H$14-RecapLineair!$H$15)/(RecapLineair!$H$11-RecapLineair!$H$12),0))),2),H70))))</f>
        <v>833.33</v>
      </c>
      <c r="M70" s="4"/>
      <c r="N70" s="4">
        <f t="shared" si="1"/>
        <v>1150</v>
      </c>
      <c r="O70" s="4"/>
      <c r="P70" s="4">
        <f t="shared" si="3"/>
        <v>94166.689999999988</v>
      </c>
    </row>
    <row r="71" spans="1:16" x14ac:dyDescent="0.25">
      <c r="B71" s="3">
        <f t="shared" si="0"/>
        <v>579</v>
      </c>
      <c r="C71">
        <v>8</v>
      </c>
      <c r="D71">
        <f>IF(RecapLineair!$H$10&gt;C71,0,C71-RecapLineair!$H$10+1)</f>
        <v>8</v>
      </c>
      <c r="E71" s="16" t="str">
        <f>IF(D71=0,"n.v.t.",IF(RecapLineair!$I$22&lt;A$64,"nee",G71))</f>
        <v>nee</v>
      </c>
      <c r="F71" s="16">
        <f>IF(A$64=RecapLineair!$I$22,RecapLineair!$H$23,99)</f>
        <v>1</v>
      </c>
      <c r="G71" s="16" t="str">
        <f>IF(D71=0,"n.v.t.",(IF(D71&lt;=RecapLineair!$H$12,"ja","nee")))</f>
        <v>nee</v>
      </c>
      <c r="H71" s="4">
        <f t="shared" si="2"/>
        <v>94166.689999999988</v>
      </c>
      <c r="I71" s="4"/>
      <c r="J71" s="5">
        <f>IF(D71=0,0,ROUND(+H71*RecapLineair!$H$13/12,2))</f>
        <v>313.89</v>
      </c>
      <c r="K71" s="4"/>
      <c r="L71" s="4">
        <f>IF(E71="ja",0,IF(D71=0,0,(MIN(ROUND(IF(Selectie!$A$4=1,+RecapLineair!$L$20-J71,(IF(Selectie!$A$4=2,(RecapLineair!$H$14-RecapLineair!$H$15)/(RecapLineair!$H$11-RecapLineair!$H$12),0))),2),H71))))</f>
        <v>833.33</v>
      </c>
      <c r="M71" s="4"/>
      <c r="N71" s="4">
        <f t="shared" si="1"/>
        <v>1147.22</v>
      </c>
      <c r="O71" s="4"/>
      <c r="P71" s="4">
        <f t="shared" si="3"/>
        <v>93333.359999999986</v>
      </c>
    </row>
    <row r="72" spans="1:16" x14ac:dyDescent="0.25">
      <c r="B72" s="3">
        <f t="shared" si="0"/>
        <v>610</v>
      </c>
      <c r="C72">
        <v>9</v>
      </c>
      <c r="D72">
        <f>IF(RecapLineair!$H$10&gt;C72,0,C72-RecapLineair!$H$10+1)</f>
        <v>9</v>
      </c>
      <c r="E72" s="16" t="str">
        <f>IF(D72=0,"n.v.t.",IF(RecapLineair!$I$22&lt;A$64,"nee",G72))</f>
        <v>nee</v>
      </c>
      <c r="F72" s="16">
        <f>IF(A$64=RecapLineair!$I$22,RecapLineair!$H$23,99)</f>
        <v>1</v>
      </c>
      <c r="G72" s="16" t="str">
        <f>IF(D72=0,"n.v.t.",(IF(D72&lt;=RecapLineair!$H$12,"ja","nee")))</f>
        <v>nee</v>
      </c>
      <c r="H72" s="4">
        <f t="shared" si="2"/>
        <v>93333.359999999986</v>
      </c>
      <c r="I72" s="4"/>
      <c r="J72" s="5">
        <f>IF(D72=0,0,ROUND(+H72*RecapLineair!$H$13/12,2))</f>
        <v>311.11</v>
      </c>
      <c r="K72" s="4"/>
      <c r="L72" s="4">
        <f>IF(E72="ja",0,IF(D72=0,0,(MIN(ROUND(IF(Selectie!$A$4=1,+RecapLineair!$L$20-J72,(IF(Selectie!$A$4=2,(RecapLineair!$H$14-RecapLineair!$H$15)/(RecapLineair!$H$11-RecapLineair!$H$12),0))),2),H72))))</f>
        <v>833.33</v>
      </c>
      <c r="M72" s="4"/>
      <c r="N72" s="4">
        <f t="shared" si="1"/>
        <v>1144.44</v>
      </c>
      <c r="O72" s="4"/>
      <c r="P72" s="4">
        <f t="shared" si="3"/>
        <v>92500.029999999984</v>
      </c>
    </row>
    <row r="73" spans="1:16" x14ac:dyDescent="0.25">
      <c r="B73" s="3">
        <f t="shared" si="0"/>
        <v>640</v>
      </c>
      <c r="C73">
        <v>10</v>
      </c>
      <c r="D73">
        <f>IF(RecapLineair!$H$10&gt;C73,0,C73-RecapLineair!$H$10+1)</f>
        <v>10</v>
      </c>
      <c r="E73" s="16" t="str">
        <f>IF(D73=0,"n.v.t.",IF(RecapLineair!$I$22&lt;A$64,"nee",G73))</f>
        <v>nee</v>
      </c>
      <c r="F73" s="16">
        <f>IF(A$64=RecapLineair!$I$22,RecapLineair!$H$23,99)</f>
        <v>1</v>
      </c>
      <c r="G73" s="16" t="str">
        <f>IF(D73=0,"n.v.t.",(IF(D73&lt;=RecapLineair!$H$12,"ja","nee")))</f>
        <v>nee</v>
      </c>
      <c r="H73" s="4">
        <f t="shared" si="2"/>
        <v>92500.029999999984</v>
      </c>
      <c r="I73" s="4"/>
      <c r="J73" s="5">
        <f>IF(D73=0,0,ROUND(+H73*RecapLineair!$H$13/12,2))</f>
        <v>308.33</v>
      </c>
      <c r="K73" s="4"/>
      <c r="L73" s="4">
        <f>IF(E73="ja",0,IF(D73=0,0,(MIN(ROUND(IF(Selectie!$A$4=1,+RecapLineair!$L$20-J73,(IF(Selectie!$A$4=2,(RecapLineair!$H$14-RecapLineair!$H$15)/(RecapLineair!$H$11-RecapLineair!$H$12),0))),2),H73))))</f>
        <v>833.33</v>
      </c>
      <c r="M73" s="4"/>
      <c r="N73" s="4">
        <f t="shared" si="1"/>
        <v>1141.6600000000001</v>
      </c>
      <c r="O73" s="4"/>
      <c r="P73" s="4">
        <f t="shared" si="3"/>
        <v>91666.699999999983</v>
      </c>
    </row>
    <row r="74" spans="1:16" x14ac:dyDescent="0.25">
      <c r="B74" s="3">
        <f t="shared" si="0"/>
        <v>671</v>
      </c>
      <c r="C74">
        <v>11</v>
      </c>
      <c r="D74">
        <f>IF(RecapLineair!$H$10&gt;C74,0,C74-RecapLineair!$H$10+1)</f>
        <v>11</v>
      </c>
      <c r="E74" s="16" t="str">
        <f>IF(D74=0,"n.v.t.",IF(RecapLineair!$I$22&lt;A$64,"nee",G74))</f>
        <v>nee</v>
      </c>
      <c r="F74" s="16">
        <f>IF(A$64=RecapLineair!$I$22,RecapLineair!$H$23,99)</f>
        <v>1</v>
      </c>
      <c r="G74" s="16" t="str">
        <f>IF(D74=0,"n.v.t.",(IF(D74&lt;=RecapLineair!$H$12,"ja","nee")))</f>
        <v>nee</v>
      </c>
      <c r="H74" s="4">
        <f t="shared" si="2"/>
        <v>91666.699999999983</v>
      </c>
      <c r="I74" s="4"/>
      <c r="J74" s="5">
        <f>IF(D74=0,0,ROUND(+H74*RecapLineair!$H$13/12,2))</f>
        <v>305.56</v>
      </c>
      <c r="K74" s="4"/>
      <c r="L74" s="4">
        <f>IF(E74="ja",0,IF(D74=0,0,(MIN(ROUND(IF(Selectie!$A$4=1,+RecapLineair!$L$20-J74,(IF(Selectie!$A$4=2,(RecapLineair!$H$14-RecapLineair!$H$15)/(RecapLineair!$H$11-RecapLineair!$H$12),0))),2),H74))))</f>
        <v>833.33</v>
      </c>
      <c r="M74" s="4"/>
      <c r="N74" s="4">
        <f t="shared" si="1"/>
        <v>1138.8900000000001</v>
      </c>
      <c r="O74" s="4"/>
      <c r="P74" s="4">
        <f t="shared" si="3"/>
        <v>90833.369999999981</v>
      </c>
    </row>
    <row r="75" spans="1:16" x14ac:dyDescent="0.25">
      <c r="B75" s="3">
        <f t="shared" si="0"/>
        <v>701</v>
      </c>
      <c r="C75">
        <v>12</v>
      </c>
      <c r="D75">
        <f>IF(RecapLineair!$H$10&gt;C75,0,C75-RecapLineair!$H$10+1)</f>
        <v>12</v>
      </c>
      <c r="E75" s="16" t="str">
        <f>IF(D75=0,"n.v.t.",IF(RecapLineair!$I$22&lt;A$64,"nee",G75))</f>
        <v>nee</v>
      </c>
      <c r="F75" s="16">
        <f>IF(A$64=RecapLineair!$I$22,RecapLineair!$H$23,99)</f>
        <v>1</v>
      </c>
      <c r="G75" s="16" t="str">
        <f>IF(D75=0,"n.v.t.",(IF(D75&lt;=RecapLineair!$H$12,"ja","nee")))</f>
        <v>nee</v>
      </c>
      <c r="H75" s="4">
        <f t="shared" si="2"/>
        <v>90833.369999999981</v>
      </c>
      <c r="I75" s="4"/>
      <c r="J75" s="5">
        <f>IF(D75=0,0,ROUND(+H75*RecapLineair!$H$13/12,2))</f>
        <v>302.77999999999997</v>
      </c>
      <c r="K75" s="4"/>
      <c r="L75" s="4">
        <f>IF(E75="ja",0,IF(D75=0,0,(MIN(ROUND(IF(Selectie!$A$4=1,+RecapLineair!$L$20-J75,(IF(Selectie!$A$4=2,(RecapLineair!$H$14-RecapLineair!$H$15)/(RecapLineair!$H$11-RecapLineair!$H$12),0))),2),H75))))</f>
        <v>833.33</v>
      </c>
      <c r="M75" s="4"/>
      <c r="N75" s="4">
        <f t="shared" si="1"/>
        <v>1136.1100000000001</v>
      </c>
      <c r="O75" s="4"/>
      <c r="P75" s="4">
        <f t="shared" si="3"/>
        <v>90000.039999999979</v>
      </c>
    </row>
    <row r="76" spans="1:16" x14ac:dyDescent="0.25">
      <c r="B76" s="3"/>
      <c r="E76" s="16"/>
      <c r="F76" s="16"/>
      <c r="G76" s="16"/>
      <c r="H76" s="4"/>
      <c r="I76" s="29"/>
      <c r="J76" s="28">
        <f>SUM(J64:J75)</f>
        <v>3816.67</v>
      </c>
      <c r="K76" s="29"/>
      <c r="L76" s="28">
        <f>SUM(L64:L75)</f>
        <v>9999.9600000000009</v>
      </c>
      <c r="M76" s="29"/>
      <c r="N76" s="28">
        <f>J76+L76</f>
        <v>13816.630000000001</v>
      </c>
      <c r="O76" s="29"/>
      <c r="P76" s="4"/>
    </row>
    <row r="77" spans="1:16" x14ac:dyDescent="0.25">
      <c r="B77" s="3"/>
      <c r="E77" s="16"/>
      <c r="F77" s="16"/>
      <c r="G77" s="16"/>
      <c r="H77" s="4"/>
      <c r="I77" s="29"/>
      <c r="J77" s="29"/>
      <c r="K77" s="29"/>
      <c r="L77" s="29"/>
      <c r="M77" s="29"/>
      <c r="N77" s="29"/>
      <c r="O77" s="29"/>
      <c r="P77" s="4"/>
    </row>
    <row r="78" spans="1:16" x14ac:dyDescent="0.25">
      <c r="A78" s="2">
        <f>A64+1</f>
        <v>2020</v>
      </c>
      <c r="B78" s="3">
        <f t="shared" ref="B78:B89" si="4">DATE(1,C78,1)</f>
        <v>732</v>
      </c>
      <c r="C78">
        <v>13</v>
      </c>
      <c r="D78">
        <f>IF(D75=0,0,IF(D75+1&gt;RecapLineair!H$11,0,D75+1))</f>
        <v>13</v>
      </c>
      <c r="E78" s="16" t="str">
        <f>IF(D78=0,"n.v.t.",IF(RecapLineair!$I$22&lt;A$78,"nee",G78))</f>
        <v>nee</v>
      </c>
      <c r="F78" s="16">
        <f>IF(A$78=RecapLineair!$I$22,RecapLineair!$H$23,99)</f>
        <v>99</v>
      </c>
      <c r="G78" s="16" t="str">
        <f>IF(D78=0,"n.v.t.",(IF(D78&lt;=RecapLineair!$H$12,"ja","nee")))</f>
        <v>nee</v>
      </c>
      <c r="H78" s="4">
        <f>+P75</f>
        <v>90000.039999999979</v>
      </c>
      <c r="I78" s="4"/>
      <c r="J78" s="5">
        <f>IF(D78=0,0,ROUND(+H78*RecapLineair!$H$13/12,2))</f>
        <v>300</v>
      </c>
      <c r="K78" s="4"/>
      <c r="L78" s="4">
        <f>IF(E78="ja",0,IF(D78=0,0,(MIN(ROUND(IF(Selectie!$A$4=1,+RecapLineair!$L$20-J78,(IF(Selectie!$A$4=2,(RecapLineair!$H$14-RecapLineair!$H$15)/(RecapLineair!$H$11-RecapLineair!$H$12),0))),2),H78))))</f>
        <v>833.33</v>
      </c>
      <c r="M78" s="4"/>
      <c r="N78" s="4">
        <f t="shared" si="1"/>
        <v>1133.33</v>
      </c>
      <c r="O78" s="4"/>
      <c r="P78" s="4">
        <f t="shared" si="3"/>
        <v>89166.709999999977</v>
      </c>
    </row>
    <row r="79" spans="1:16" x14ac:dyDescent="0.25">
      <c r="B79" s="3">
        <f t="shared" si="4"/>
        <v>763</v>
      </c>
      <c r="C79">
        <v>14</v>
      </c>
      <c r="D79">
        <f>IF(D78=0,0,IF(D78+1&gt;RecapLineair!H$11,0,D78+1))</f>
        <v>14</v>
      </c>
      <c r="E79" s="16" t="str">
        <f>IF(D79=0,"n.v.t.",IF(RecapLineair!$I$22&lt;A$78,"nee",G79))</f>
        <v>nee</v>
      </c>
      <c r="F79" s="16">
        <f>IF(A$78=RecapLineair!$I$22,RecapLineair!$H$23,99)</f>
        <v>99</v>
      </c>
      <c r="G79" s="16" t="str">
        <f>IF(D79=0,"n.v.t.",(IF(D79&lt;=RecapLineair!$H$12,"ja","nee")))</f>
        <v>nee</v>
      </c>
      <c r="H79" s="4">
        <f t="shared" si="2"/>
        <v>89166.709999999977</v>
      </c>
      <c r="I79" s="4"/>
      <c r="J79" s="5">
        <f>IF(D79=0,0,ROUND(+H79*RecapLineair!$H$13/12,2))</f>
        <v>297.22000000000003</v>
      </c>
      <c r="K79" s="4"/>
      <c r="L79" s="4">
        <f>IF(E79="ja",0,IF(D79=0,0,(MIN(ROUND(IF(Selectie!$A$4=1,+RecapLineair!$L$20-J79,(IF(Selectie!$A$4=2,(RecapLineair!$H$14-RecapLineair!$H$15)/(RecapLineair!$H$11-RecapLineair!$H$12),0))),2),H79))))</f>
        <v>833.33</v>
      </c>
      <c r="M79" s="4"/>
      <c r="N79" s="4">
        <f t="shared" si="1"/>
        <v>1130.5500000000002</v>
      </c>
      <c r="O79" s="4"/>
      <c r="P79" s="4">
        <f t="shared" si="3"/>
        <v>88333.379999999976</v>
      </c>
    </row>
    <row r="80" spans="1:16" x14ac:dyDescent="0.25">
      <c r="B80" s="3">
        <f t="shared" si="4"/>
        <v>791</v>
      </c>
      <c r="C80">
        <v>15</v>
      </c>
      <c r="D80">
        <f>IF(D79=0,0,IF(D79+1&gt;RecapLineair!H$11,0,D79+1))</f>
        <v>15</v>
      </c>
      <c r="E80" s="16" t="str">
        <f>IF(D80=0,"n.v.t.",IF(RecapLineair!$I$22&lt;A$78,"nee",G80))</f>
        <v>nee</v>
      </c>
      <c r="F80" s="16">
        <f>IF(A$78=RecapLineair!$I$22,RecapLineair!$H$23,99)</f>
        <v>99</v>
      </c>
      <c r="G80" s="16" t="str">
        <f>IF(D80=0,"n.v.t.",(IF(D80&lt;=RecapLineair!$H$12,"ja","nee")))</f>
        <v>nee</v>
      </c>
      <c r="H80" s="4">
        <f t="shared" si="2"/>
        <v>88333.379999999976</v>
      </c>
      <c r="I80" s="4"/>
      <c r="J80" s="5">
        <f>IF(D80=0,0,ROUND(+H80*RecapLineair!$H$13/12,2))</f>
        <v>294.44</v>
      </c>
      <c r="K80" s="4"/>
      <c r="L80" s="4">
        <f>IF(E80="ja",0,IF(D80=0,0,(MIN(ROUND(IF(Selectie!$A$4=1,+RecapLineair!$L$20-J80,(IF(Selectie!$A$4=2,(RecapLineair!$H$14-RecapLineair!$H$15)/(RecapLineair!$H$11-RecapLineair!$H$12),0))),2),H80))))</f>
        <v>833.33</v>
      </c>
      <c r="M80" s="4"/>
      <c r="N80" s="4">
        <f t="shared" si="1"/>
        <v>1127.77</v>
      </c>
      <c r="O80" s="4"/>
      <c r="P80" s="4">
        <f t="shared" si="3"/>
        <v>87500.049999999974</v>
      </c>
    </row>
    <row r="81" spans="1:16" x14ac:dyDescent="0.25">
      <c r="B81" s="3">
        <f t="shared" si="4"/>
        <v>822</v>
      </c>
      <c r="C81">
        <v>16</v>
      </c>
      <c r="D81">
        <f>IF(D80=0,0,IF(D80+1&gt;RecapLineair!H$11,0,D80+1))</f>
        <v>16</v>
      </c>
      <c r="E81" s="16" t="str">
        <f>IF(D81=0,"n.v.t.",IF(RecapLineair!$I$22&lt;A$78,"nee",G81))</f>
        <v>nee</v>
      </c>
      <c r="F81" s="16">
        <f>IF(A$78=RecapLineair!$I$22,RecapLineair!$H$23,99)</f>
        <v>99</v>
      </c>
      <c r="G81" s="16" t="str">
        <f>IF(D81=0,"n.v.t.",(IF(D81&lt;=RecapLineair!$H$12,"ja","nee")))</f>
        <v>nee</v>
      </c>
      <c r="H81" s="4">
        <f t="shared" si="2"/>
        <v>87500.049999999974</v>
      </c>
      <c r="I81" s="4"/>
      <c r="J81" s="5">
        <f>IF(D81=0,0,ROUND(+H81*RecapLineair!$H$13/12,2))</f>
        <v>291.67</v>
      </c>
      <c r="K81" s="4"/>
      <c r="L81" s="4">
        <f>IF(E81="ja",0,IF(D81=0,0,(MIN(ROUND(IF(Selectie!$A$4=1,+RecapLineair!$L$20-J81,(IF(Selectie!$A$4=2,(RecapLineair!$H$14-RecapLineair!$H$15)/(RecapLineair!$H$11-RecapLineair!$H$12),0))),2),H81))))</f>
        <v>833.33</v>
      </c>
      <c r="M81" s="4"/>
      <c r="N81" s="4">
        <f t="shared" si="1"/>
        <v>1125</v>
      </c>
      <c r="O81" s="4"/>
      <c r="P81" s="4">
        <f t="shared" si="3"/>
        <v>86666.719999999972</v>
      </c>
    </row>
    <row r="82" spans="1:16" x14ac:dyDescent="0.25">
      <c r="B82" s="3">
        <f t="shared" si="4"/>
        <v>852</v>
      </c>
      <c r="C82">
        <v>17</v>
      </c>
      <c r="D82">
        <f>IF(D81=0,0,IF(D81+1&gt;RecapLineair!H$11,0,D81+1))</f>
        <v>17</v>
      </c>
      <c r="E82" s="16" t="str">
        <f>IF(D82=0,"n.v.t.",IF(RecapLineair!$I$22&lt;A$78,"nee",G82))</f>
        <v>nee</v>
      </c>
      <c r="F82" s="16">
        <f>IF(A$78=RecapLineair!$I$22,RecapLineair!$H$23,99)</f>
        <v>99</v>
      </c>
      <c r="G82" s="16" t="str">
        <f>IF(D82=0,"n.v.t.",(IF(D82&lt;=RecapLineair!$H$12,"ja","nee")))</f>
        <v>nee</v>
      </c>
      <c r="H82" s="4">
        <f t="shared" si="2"/>
        <v>86666.719999999972</v>
      </c>
      <c r="I82" s="4"/>
      <c r="J82" s="5">
        <f>IF(D82=0,0,ROUND(+H82*RecapLineair!$H$13/12,2))</f>
        <v>288.89</v>
      </c>
      <c r="K82" s="4"/>
      <c r="L82" s="4">
        <f>IF(E82="ja",0,IF(D82=0,0,(MIN(ROUND(IF(Selectie!$A$4=1,+RecapLineair!$L$20-J82,(IF(Selectie!$A$4=2,(RecapLineair!$H$14-RecapLineair!$H$15)/(RecapLineair!$H$11-RecapLineair!$H$12),0))),2),H82))))</f>
        <v>833.33</v>
      </c>
      <c r="M82" s="4"/>
      <c r="N82" s="4">
        <f t="shared" si="1"/>
        <v>1122.22</v>
      </c>
      <c r="O82" s="4"/>
      <c r="P82" s="4">
        <f t="shared" si="3"/>
        <v>85833.38999999997</v>
      </c>
    </row>
    <row r="83" spans="1:16" x14ac:dyDescent="0.25">
      <c r="B83" s="3">
        <f t="shared" si="4"/>
        <v>883</v>
      </c>
      <c r="C83">
        <v>18</v>
      </c>
      <c r="D83">
        <f>IF(D82=0,0,IF(D82+1&gt;RecapLineair!H$11,0,D82+1))</f>
        <v>18</v>
      </c>
      <c r="E83" s="16" t="str">
        <f>IF(D83=0,"n.v.t.",IF(RecapLineair!$I$22&lt;A$78,"nee",G83))</f>
        <v>nee</v>
      </c>
      <c r="F83" s="16">
        <f>IF(A$78=RecapLineair!$I$22,RecapLineair!$H$23,99)</f>
        <v>99</v>
      </c>
      <c r="G83" s="16" t="str">
        <f>IF(D83=0,"n.v.t.",(IF(D83&lt;=RecapLineair!$H$12,"ja","nee")))</f>
        <v>nee</v>
      </c>
      <c r="H83" s="4">
        <f t="shared" si="2"/>
        <v>85833.38999999997</v>
      </c>
      <c r="I83" s="4"/>
      <c r="J83" s="5">
        <f>IF(D83=0,0,ROUND(+H83*RecapLineair!$H$13/12,2))</f>
        <v>286.11</v>
      </c>
      <c r="K83" s="4"/>
      <c r="L83" s="4">
        <f>IF(E83="ja",0,IF(D83=0,0,(MIN(ROUND(IF(Selectie!$A$4=1,+RecapLineair!$L$20-J83,(IF(Selectie!$A$4=2,(RecapLineair!$H$14-RecapLineair!$H$15)/(RecapLineair!$H$11-RecapLineair!$H$12),0))),2),H83))))</f>
        <v>833.33</v>
      </c>
      <c r="M83" s="4"/>
      <c r="N83" s="4">
        <f t="shared" si="1"/>
        <v>1119.44</v>
      </c>
      <c r="O83" s="4"/>
      <c r="P83" s="4">
        <f t="shared" si="3"/>
        <v>85000.059999999969</v>
      </c>
    </row>
    <row r="84" spans="1:16" x14ac:dyDescent="0.25">
      <c r="B84" s="3">
        <f t="shared" si="4"/>
        <v>913</v>
      </c>
      <c r="C84">
        <v>19</v>
      </c>
      <c r="D84">
        <f>IF(D83=0,0,IF(D83+1&gt;RecapLineair!H$11,0,D83+1))</f>
        <v>19</v>
      </c>
      <c r="E84" s="16" t="str">
        <f>IF(D84=0,"n.v.t.",IF(RecapLineair!$I$22&lt;A$78,"nee",G84))</f>
        <v>nee</v>
      </c>
      <c r="F84" s="16">
        <f>IF(A$78=RecapLineair!$I$22,RecapLineair!$H$23,99)</f>
        <v>99</v>
      </c>
      <c r="G84" s="16" t="str">
        <f>IF(D84=0,"n.v.t.",(IF(D84&lt;=RecapLineair!$H$12,"ja","nee")))</f>
        <v>nee</v>
      </c>
      <c r="H84" s="4">
        <f t="shared" si="2"/>
        <v>85000.059999999969</v>
      </c>
      <c r="I84" s="4"/>
      <c r="J84" s="5">
        <f>IF(D84=0,0,ROUND(+H84*RecapLineair!$H$13/12,2))</f>
        <v>283.33</v>
      </c>
      <c r="K84" s="4"/>
      <c r="L84" s="4">
        <f>IF(E84="ja",0,IF(D84=0,0,(MIN(ROUND(IF(Selectie!$A$4=1,+RecapLineair!$L$20-J84,(IF(Selectie!$A$4=2,(RecapLineair!$H$14-RecapLineair!$H$15)/(RecapLineair!$H$11-RecapLineair!$H$12),0))),2),H84))))</f>
        <v>833.33</v>
      </c>
      <c r="M84" s="4"/>
      <c r="N84" s="4">
        <f t="shared" si="1"/>
        <v>1116.6600000000001</v>
      </c>
      <c r="O84" s="4"/>
      <c r="P84" s="4">
        <f t="shared" si="3"/>
        <v>84166.729999999967</v>
      </c>
    </row>
    <row r="85" spans="1:16" x14ac:dyDescent="0.25">
      <c r="B85" s="3">
        <f t="shared" si="4"/>
        <v>944</v>
      </c>
      <c r="C85">
        <v>20</v>
      </c>
      <c r="D85">
        <f>IF(D84=0,0,IF(D84+1&gt;RecapLineair!H$11,0,D84+1))</f>
        <v>20</v>
      </c>
      <c r="E85" s="16" t="str">
        <f>IF(D85=0,"n.v.t.",IF(RecapLineair!$I$22&lt;A$78,"nee",G85))</f>
        <v>nee</v>
      </c>
      <c r="F85" s="16">
        <f>IF(A$78=RecapLineair!$I$22,RecapLineair!$H$23,99)</f>
        <v>99</v>
      </c>
      <c r="G85" s="16" t="str">
        <f>IF(D85=0,"n.v.t.",(IF(D85&lt;=RecapLineair!$H$12,"ja","nee")))</f>
        <v>nee</v>
      </c>
      <c r="H85" s="4">
        <f t="shared" si="2"/>
        <v>84166.729999999967</v>
      </c>
      <c r="I85" s="4"/>
      <c r="J85" s="5">
        <f>IF(D85=0,0,ROUND(+H85*RecapLineair!$H$13/12,2))</f>
        <v>280.56</v>
      </c>
      <c r="K85" s="4"/>
      <c r="L85" s="4">
        <f>IF(E85="ja",0,IF(D85=0,0,(MIN(ROUND(IF(Selectie!$A$4=1,+RecapLineair!$L$20-J85,(IF(Selectie!$A$4=2,(RecapLineair!$H$14-RecapLineair!$H$15)/(RecapLineair!$H$11-RecapLineair!$H$12),0))),2),H85))))</f>
        <v>833.33</v>
      </c>
      <c r="M85" s="4"/>
      <c r="N85" s="4">
        <f t="shared" si="1"/>
        <v>1113.8900000000001</v>
      </c>
      <c r="O85" s="4"/>
      <c r="P85" s="4">
        <f t="shared" si="3"/>
        <v>83333.399999999965</v>
      </c>
    </row>
    <row r="86" spans="1:16" x14ac:dyDescent="0.25">
      <c r="B86" s="3">
        <f t="shared" si="4"/>
        <v>975</v>
      </c>
      <c r="C86">
        <v>21</v>
      </c>
      <c r="D86">
        <f>IF(D85=0,0,IF(D85+1&gt;RecapLineair!H$11,0,D85+1))</f>
        <v>21</v>
      </c>
      <c r="E86" s="16" t="str">
        <f>IF(D86=0,"n.v.t.",IF(RecapLineair!$I$22&lt;A$78,"nee",G86))</f>
        <v>nee</v>
      </c>
      <c r="F86" s="16">
        <f>IF(A$78=RecapLineair!$I$22,RecapLineair!$H$23,99)</f>
        <v>99</v>
      </c>
      <c r="G86" s="16" t="str">
        <f>IF(D86=0,"n.v.t.",(IF(D86&lt;=RecapLineair!$H$12,"ja","nee")))</f>
        <v>nee</v>
      </c>
      <c r="H86" s="4">
        <f t="shared" si="2"/>
        <v>83333.399999999965</v>
      </c>
      <c r="I86" s="4"/>
      <c r="J86" s="5">
        <f>IF(D86=0,0,ROUND(+H86*RecapLineair!$H$13/12,2))</f>
        <v>277.77999999999997</v>
      </c>
      <c r="K86" s="4"/>
      <c r="L86" s="4">
        <f>IF(E86="ja",0,IF(D86=0,0,(MIN(ROUND(IF(Selectie!$A$4=1,+RecapLineair!$L$20-J86,(IF(Selectie!$A$4=2,(RecapLineair!$H$14-RecapLineair!$H$15)/(RecapLineair!$H$11-RecapLineair!$H$12),0))),2),H86))))</f>
        <v>833.33</v>
      </c>
      <c r="M86" s="4"/>
      <c r="N86" s="4">
        <f t="shared" si="1"/>
        <v>1111.1100000000001</v>
      </c>
      <c r="O86" s="4"/>
      <c r="P86" s="4">
        <f t="shared" si="3"/>
        <v>82500.069999999963</v>
      </c>
    </row>
    <row r="87" spans="1:16" x14ac:dyDescent="0.25">
      <c r="B87" s="3">
        <f t="shared" si="4"/>
        <v>1005</v>
      </c>
      <c r="C87">
        <v>22</v>
      </c>
      <c r="D87">
        <f>IF(D86=0,0,IF(D86+1&gt;RecapLineair!H$11,0,D86+1))</f>
        <v>22</v>
      </c>
      <c r="E87" s="16" t="str">
        <f>IF(D87=0,"n.v.t.",IF(RecapLineair!$I$22&lt;A$78,"nee",G87))</f>
        <v>nee</v>
      </c>
      <c r="F87" s="16">
        <f>IF(A$78=RecapLineair!$I$22,RecapLineair!$H$23,99)</f>
        <v>99</v>
      </c>
      <c r="G87" s="16" t="str">
        <f>IF(D87=0,"n.v.t.",(IF(D87&lt;=RecapLineair!$H$12,"ja","nee")))</f>
        <v>nee</v>
      </c>
      <c r="H87" s="4">
        <f t="shared" si="2"/>
        <v>82500.069999999963</v>
      </c>
      <c r="I87" s="4"/>
      <c r="J87" s="5">
        <f>IF(D87=0,0,ROUND(+H87*RecapLineair!$H$13/12,2))</f>
        <v>275</v>
      </c>
      <c r="K87" s="4"/>
      <c r="L87" s="4">
        <f>IF(E87="ja",0,IF(D87=0,0,(MIN(ROUND(IF(Selectie!$A$4=1,+RecapLineair!$L$20-J87,(IF(Selectie!$A$4=2,(RecapLineair!$H$14-RecapLineair!$H$15)/(RecapLineair!$H$11-RecapLineair!$H$12),0))),2),H87))))</f>
        <v>833.33</v>
      </c>
      <c r="M87" s="4"/>
      <c r="N87" s="4">
        <f t="shared" si="1"/>
        <v>1108.33</v>
      </c>
      <c r="O87" s="4"/>
      <c r="P87" s="4">
        <f t="shared" si="3"/>
        <v>81666.739999999962</v>
      </c>
    </row>
    <row r="88" spans="1:16" x14ac:dyDescent="0.25">
      <c r="B88" s="3">
        <f t="shared" si="4"/>
        <v>1036</v>
      </c>
      <c r="C88">
        <v>23</v>
      </c>
      <c r="D88">
        <f>IF(D87=0,0,IF(D87+1&gt;RecapLineair!H$11,0,D87+1))</f>
        <v>23</v>
      </c>
      <c r="E88" s="16" t="str">
        <f>IF(D88=0,"n.v.t.",IF(RecapLineair!$I$22&lt;A$78,"nee",G88))</f>
        <v>nee</v>
      </c>
      <c r="F88" s="16">
        <f>IF(A$78=RecapLineair!$I$22,RecapLineair!$H$23,99)</f>
        <v>99</v>
      </c>
      <c r="G88" s="16" t="str">
        <f>IF(D88=0,"n.v.t.",(IF(D88&lt;=RecapLineair!$H$12,"ja","nee")))</f>
        <v>nee</v>
      </c>
      <c r="H88" s="4">
        <f t="shared" si="2"/>
        <v>81666.739999999962</v>
      </c>
      <c r="I88" s="4"/>
      <c r="J88" s="5">
        <f>IF(D88=0,0,ROUND(+H88*RecapLineair!$H$13/12,2))</f>
        <v>272.22000000000003</v>
      </c>
      <c r="K88" s="4"/>
      <c r="L88" s="4">
        <f>IF(E88="ja",0,IF(D88=0,0,(MIN(ROUND(IF(Selectie!$A$4=1,+RecapLineair!$L$20-J88,(IF(Selectie!$A$4=2,(RecapLineair!$H$14-RecapLineair!$H$15)/(RecapLineair!$H$11-RecapLineair!$H$12),0))),2),H88))))</f>
        <v>833.33</v>
      </c>
      <c r="M88" s="4"/>
      <c r="N88" s="4">
        <f t="shared" si="1"/>
        <v>1105.5500000000002</v>
      </c>
      <c r="O88" s="4"/>
      <c r="P88" s="4">
        <f t="shared" si="3"/>
        <v>80833.40999999996</v>
      </c>
    </row>
    <row r="89" spans="1:16" x14ac:dyDescent="0.25">
      <c r="B89" s="3">
        <f t="shared" si="4"/>
        <v>1066</v>
      </c>
      <c r="C89">
        <v>24</v>
      </c>
      <c r="D89">
        <f>IF(D88=0,0,IF(D88+1&gt;RecapLineair!H$11,0,D88+1))</f>
        <v>24</v>
      </c>
      <c r="E89" s="16" t="str">
        <f>IF(D89=0,"n.v.t.",IF(RecapLineair!$I$22&lt;A$78,"nee",G89))</f>
        <v>nee</v>
      </c>
      <c r="F89" s="16">
        <f>IF(A$78=RecapLineair!$I$22,RecapLineair!$H$23,99)</f>
        <v>99</v>
      </c>
      <c r="G89" s="16" t="str">
        <f>IF(D89=0,"n.v.t.",(IF(D89&lt;=RecapLineair!$H$12,"ja","nee")))</f>
        <v>nee</v>
      </c>
      <c r="H89" s="4">
        <f t="shared" si="2"/>
        <v>80833.40999999996</v>
      </c>
      <c r="I89" s="4"/>
      <c r="J89" s="5">
        <f>IF(D89=0,0,ROUND(+H89*RecapLineair!$H$13/12,2))</f>
        <v>269.44</v>
      </c>
      <c r="K89" s="4"/>
      <c r="L89" s="4">
        <f>IF(E89="ja",0,IF(D89=0,0,(MIN(ROUND(IF(Selectie!$A$4=1,+RecapLineair!$L$20-J89,(IF(Selectie!$A$4=2,(RecapLineair!$H$14-RecapLineair!$H$15)/(RecapLineair!$H$11-RecapLineair!$H$12),0))),2),H89))))</f>
        <v>833.33</v>
      </c>
      <c r="M89" s="4"/>
      <c r="N89" s="4">
        <f t="shared" si="1"/>
        <v>1102.77</v>
      </c>
      <c r="O89" s="4"/>
      <c r="P89" s="4">
        <f t="shared" si="3"/>
        <v>80000.079999999958</v>
      </c>
    </row>
    <row r="90" spans="1:16" x14ac:dyDescent="0.25">
      <c r="B90" s="3"/>
      <c r="E90" s="16"/>
      <c r="F90" s="16"/>
      <c r="G90" s="16"/>
      <c r="H90" s="4"/>
      <c r="I90" s="29"/>
      <c r="J90" s="28">
        <f>SUM(J78:J89)</f>
        <v>3416.6600000000003</v>
      </c>
      <c r="K90" s="29"/>
      <c r="L90" s="28">
        <f>SUM(L78:L89)</f>
        <v>9999.9600000000009</v>
      </c>
      <c r="M90" s="29"/>
      <c r="N90" s="28">
        <f>J90+L90</f>
        <v>13416.62</v>
      </c>
      <c r="O90" s="29"/>
      <c r="P90" s="4"/>
    </row>
    <row r="91" spans="1:16" x14ac:dyDescent="0.25">
      <c r="B91" s="3"/>
      <c r="E91" s="16"/>
      <c r="F91" s="16"/>
      <c r="G91" s="16"/>
      <c r="H91" s="4"/>
      <c r="I91" s="29"/>
      <c r="J91" s="29"/>
      <c r="K91" s="29"/>
      <c r="L91" s="29"/>
      <c r="M91" s="29"/>
      <c r="N91" s="29"/>
      <c r="O91" s="29"/>
      <c r="P91" s="4"/>
    </row>
    <row r="92" spans="1:16" x14ac:dyDescent="0.25">
      <c r="A92" s="2">
        <f>A78+1</f>
        <v>2021</v>
      </c>
      <c r="B92" s="3">
        <f t="shared" ref="B92:B103" si="5">DATE(1,C92,1)</f>
        <v>1097</v>
      </c>
      <c r="C92">
        <v>25</v>
      </c>
      <c r="D92">
        <f>IF(D89=0,0,IF(D89+1&gt;RecapLineair!H$11,0,D89+1))</f>
        <v>25</v>
      </c>
      <c r="E92" s="16" t="str">
        <f>IF(D92=0,"n.v.t.",IF(RecapLineair!$I$22&lt;A$92,"nee",G92))</f>
        <v>nee</v>
      </c>
      <c r="F92" s="16">
        <f>IF(A$92=RecapLineair!$I$22,RecapLineair!$H$23,99)</f>
        <v>99</v>
      </c>
      <c r="G92" s="16" t="str">
        <f>IF(D92=0,"n.v.t.",(IF(D92&lt;=RecapLineair!$H$12,"ja","nee")))</f>
        <v>nee</v>
      </c>
      <c r="H92" s="4">
        <f>+P89</f>
        <v>80000.079999999958</v>
      </c>
      <c r="I92" s="4"/>
      <c r="J92" s="5">
        <f>IF(D92=0,0,ROUND(+H92*RecapLineair!$H$13/12,2))</f>
        <v>266.67</v>
      </c>
      <c r="K92" s="4"/>
      <c r="L92" s="4">
        <f>IF(E92="ja",0,IF(D92=0,0,(MIN(ROUND(IF(Selectie!$A$4=1,+RecapLineair!$L$20-J92,(IF(Selectie!$A$4=2,(RecapLineair!$H$14-RecapLineair!$H$15)/(RecapLineair!$H$11-RecapLineair!$H$12),0))),2),H92))))</f>
        <v>833.33</v>
      </c>
      <c r="M92" s="4"/>
      <c r="N92" s="4">
        <f t="shared" si="1"/>
        <v>1100</v>
      </c>
      <c r="O92" s="4"/>
      <c r="P92" s="4">
        <f t="shared" si="3"/>
        <v>79166.749999999956</v>
      </c>
    </row>
    <row r="93" spans="1:16" x14ac:dyDescent="0.25">
      <c r="B93" s="3">
        <f t="shared" si="5"/>
        <v>1128</v>
      </c>
      <c r="C93">
        <v>26</v>
      </c>
      <c r="D93">
        <f>IF(D92=0,0,IF(D92+1&gt;RecapLineair!H$11,0,D92+1))</f>
        <v>26</v>
      </c>
      <c r="E93" s="16" t="str">
        <f>IF(D93=0,"n.v.t.",IF(RecapLineair!$I$22&lt;A$92,"nee",G93))</f>
        <v>nee</v>
      </c>
      <c r="F93" s="16">
        <f>IF(A$92=RecapLineair!$I$22,RecapLineair!$H$23,99)</f>
        <v>99</v>
      </c>
      <c r="G93" s="16" t="str">
        <f>IF(D93=0,"n.v.t.",(IF(D93&lt;=RecapLineair!$H$12,"ja","nee")))</f>
        <v>nee</v>
      </c>
      <c r="H93" s="4">
        <f t="shared" si="2"/>
        <v>79166.749999999956</v>
      </c>
      <c r="I93" s="4"/>
      <c r="J93" s="5">
        <f>IF(D93=0,0,ROUND(+H93*RecapLineair!$H$13/12,2))</f>
        <v>263.89</v>
      </c>
      <c r="K93" s="4"/>
      <c r="L93" s="4">
        <f>IF(E93="ja",0,IF(D93=0,0,(MIN(ROUND(IF(Selectie!$A$4=1,+RecapLineair!$L$20-J93,(IF(Selectie!$A$4=2,(RecapLineair!$H$14-RecapLineair!$H$15)/(RecapLineair!$H$11-RecapLineair!$H$12),0))),2),H93))))</f>
        <v>833.33</v>
      </c>
      <c r="M93" s="4"/>
      <c r="N93" s="4">
        <f t="shared" si="1"/>
        <v>1097.22</v>
      </c>
      <c r="O93" s="4"/>
      <c r="P93" s="4">
        <f t="shared" si="3"/>
        <v>78333.419999999955</v>
      </c>
    </row>
    <row r="94" spans="1:16" x14ac:dyDescent="0.25">
      <c r="B94" s="3">
        <f t="shared" si="5"/>
        <v>1156</v>
      </c>
      <c r="C94">
        <v>27</v>
      </c>
      <c r="D94">
        <f>IF(D93=0,0,IF(D93+1&gt;RecapLineair!H$11,0,D93+1))</f>
        <v>27</v>
      </c>
      <c r="E94" s="16" t="str">
        <f>IF(D94=0,"n.v.t.",IF(RecapLineair!$I$22&lt;A$92,"nee",G94))</f>
        <v>nee</v>
      </c>
      <c r="F94" s="16">
        <f>IF(A$92=RecapLineair!$I$22,RecapLineair!$H$23,99)</f>
        <v>99</v>
      </c>
      <c r="G94" s="16" t="str">
        <f>IF(D94=0,"n.v.t.",(IF(D94&lt;=RecapLineair!$H$12,"ja","nee")))</f>
        <v>nee</v>
      </c>
      <c r="H94" s="4">
        <f t="shared" si="2"/>
        <v>78333.419999999955</v>
      </c>
      <c r="I94" s="4"/>
      <c r="J94" s="5">
        <f>IF(D94=0,0,ROUND(+H94*RecapLineair!$H$13/12,2))</f>
        <v>261.11</v>
      </c>
      <c r="K94" s="4"/>
      <c r="L94" s="4">
        <f>IF(E94="ja",0,IF(D94=0,0,(MIN(ROUND(IF(Selectie!$A$4=1,+RecapLineair!$L$20-J94,(IF(Selectie!$A$4=2,(RecapLineair!$H$14-RecapLineair!$H$15)/(RecapLineair!$H$11-RecapLineair!$H$12),0))),2),H94))))</f>
        <v>833.33</v>
      </c>
      <c r="M94" s="4"/>
      <c r="N94" s="4">
        <f t="shared" si="1"/>
        <v>1094.44</v>
      </c>
      <c r="O94" s="4"/>
      <c r="P94" s="4">
        <f t="shared" si="3"/>
        <v>77500.089999999953</v>
      </c>
    </row>
    <row r="95" spans="1:16" x14ac:dyDescent="0.25">
      <c r="B95" s="3">
        <f t="shared" si="5"/>
        <v>1187</v>
      </c>
      <c r="C95">
        <v>28</v>
      </c>
      <c r="D95">
        <f>IF(D94=0,0,IF(D94+1&gt;RecapLineair!H$11,0,D94+1))</f>
        <v>28</v>
      </c>
      <c r="E95" s="16" t="str">
        <f>IF(D95=0,"n.v.t.",IF(RecapLineair!$I$22&lt;A$92,"nee",G95))</f>
        <v>nee</v>
      </c>
      <c r="F95" s="16">
        <f>IF(A$92=RecapLineair!$I$22,RecapLineair!$H$23,99)</f>
        <v>99</v>
      </c>
      <c r="G95" s="16" t="str">
        <f>IF(D95=0,"n.v.t.",(IF(D95&lt;=RecapLineair!$H$12,"ja","nee")))</f>
        <v>nee</v>
      </c>
      <c r="H95" s="4">
        <f t="shared" si="2"/>
        <v>77500.089999999953</v>
      </c>
      <c r="I95" s="4"/>
      <c r="J95" s="5">
        <f>IF(D95=0,0,ROUND(+H95*RecapLineair!$H$13/12,2))</f>
        <v>258.33</v>
      </c>
      <c r="K95" s="4"/>
      <c r="L95" s="4">
        <f>IF(E95="ja",0,IF(D95=0,0,(MIN(ROUND(IF(Selectie!$A$4=1,+RecapLineair!$L$20-J95,(IF(Selectie!$A$4=2,(RecapLineair!$H$14-RecapLineair!$H$15)/(RecapLineair!$H$11-RecapLineair!$H$12),0))),2),H95))))</f>
        <v>833.33</v>
      </c>
      <c r="M95" s="4"/>
      <c r="N95" s="4">
        <f t="shared" si="1"/>
        <v>1091.6600000000001</v>
      </c>
      <c r="O95" s="4"/>
      <c r="P95" s="4">
        <f t="shared" si="3"/>
        <v>76666.759999999951</v>
      </c>
    </row>
    <row r="96" spans="1:16" x14ac:dyDescent="0.25">
      <c r="B96" s="3">
        <f t="shared" si="5"/>
        <v>1217</v>
      </c>
      <c r="C96">
        <v>29</v>
      </c>
      <c r="D96">
        <f>IF(D95=0,0,IF(D95+1&gt;RecapLineair!H$11,0,D95+1))</f>
        <v>29</v>
      </c>
      <c r="E96" s="16" t="str">
        <f>IF(D96=0,"n.v.t.",IF(RecapLineair!$I$22&lt;A$92,"nee",G96))</f>
        <v>nee</v>
      </c>
      <c r="F96" s="16">
        <f>IF(A$92=RecapLineair!$I$22,RecapLineair!$H$23,99)</f>
        <v>99</v>
      </c>
      <c r="G96" s="16" t="str">
        <f>IF(D96=0,"n.v.t.",(IF(D96&lt;=RecapLineair!$H$12,"ja","nee")))</f>
        <v>nee</v>
      </c>
      <c r="H96" s="4">
        <f t="shared" si="2"/>
        <v>76666.759999999951</v>
      </c>
      <c r="I96" s="4"/>
      <c r="J96" s="5">
        <f>IF(D96=0,0,ROUND(+H96*RecapLineair!$H$13/12,2))</f>
        <v>255.56</v>
      </c>
      <c r="K96" s="4"/>
      <c r="L96" s="4">
        <f>IF(E96="ja",0,IF(D96=0,0,(MIN(ROUND(IF(Selectie!$A$4=1,+RecapLineair!$L$20-J96,(IF(Selectie!$A$4=2,(RecapLineair!$H$14-RecapLineair!$H$15)/(RecapLineair!$H$11-RecapLineair!$H$12),0))),2),H96))))</f>
        <v>833.33</v>
      </c>
      <c r="M96" s="4"/>
      <c r="N96" s="4">
        <f t="shared" si="1"/>
        <v>1088.8900000000001</v>
      </c>
      <c r="O96" s="4"/>
      <c r="P96" s="4">
        <f t="shared" si="3"/>
        <v>75833.429999999949</v>
      </c>
    </row>
    <row r="97" spans="1:16" x14ac:dyDescent="0.25">
      <c r="B97" s="3">
        <f t="shared" si="5"/>
        <v>1248</v>
      </c>
      <c r="C97">
        <v>30</v>
      </c>
      <c r="D97">
        <f>IF(D96=0,0,IF(D96+1&gt;RecapLineair!H$11,0,D96+1))</f>
        <v>30</v>
      </c>
      <c r="E97" s="16" t="str">
        <f>IF(D97=0,"n.v.t.",IF(RecapLineair!$I$22&lt;A$92,"nee",G97))</f>
        <v>nee</v>
      </c>
      <c r="F97" s="16">
        <f>IF(A$92=RecapLineair!$I$22,RecapLineair!$H$23,99)</f>
        <v>99</v>
      </c>
      <c r="G97" s="16" t="str">
        <f>IF(D97=0,"n.v.t.",(IF(D97&lt;=RecapLineair!$H$12,"ja","nee")))</f>
        <v>nee</v>
      </c>
      <c r="H97" s="4">
        <f t="shared" si="2"/>
        <v>75833.429999999949</v>
      </c>
      <c r="I97" s="4"/>
      <c r="J97" s="5">
        <f>IF(D97=0,0,ROUND(+H97*RecapLineair!$H$13/12,2))</f>
        <v>252.78</v>
      </c>
      <c r="K97" s="4"/>
      <c r="L97" s="4">
        <f>IF(E97="ja",0,IF(D97=0,0,(MIN(ROUND(IF(Selectie!$A$4=1,+RecapLineair!$L$20-J97,(IF(Selectie!$A$4=2,(RecapLineair!$H$14-RecapLineair!$H$15)/(RecapLineair!$H$11-RecapLineair!$H$12),0))),2),H97))))</f>
        <v>833.33</v>
      </c>
      <c r="M97" s="4"/>
      <c r="N97" s="4">
        <f t="shared" si="1"/>
        <v>1086.1100000000001</v>
      </c>
      <c r="O97" s="4"/>
      <c r="P97" s="4">
        <f t="shared" si="3"/>
        <v>75000.099999999948</v>
      </c>
    </row>
    <row r="98" spans="1:16" x14ac:dyDescent="0.25">
      <c r="B98" s="3">
        <f t="shared" si="5"/>
        <v>1278</v>
      </c>
      <c r="C98">
        <v>31</v>
      </c>
      <c r="D98">
        <f>IF(D97=0,0,IF(D97+1&gt;RecapLineair!H$11,0,D97+1))</f>
        <v>31</v>
      </c>
      <c r="E98" s="16" t="str">
        <f>IF(D98=0,"n.v.t.",IF(RecapLineair!$I$22&lt;A$92,"nee",G98))</f>
        <v>nee</v>
      </c>
      <c r="F98" s="16">
        <f>IF(A$92=RecapLineair!$I$22,RecapLineair!$H$23,99)</f>
        <v>99</v>
      </c>
      <c r="G98" s="16" t="str">
        <f>IF(D98=0,"n.v.t.",(IF(D98&lt;=RecapLineair!$H$12,"ja","nee")))</f>
        <v>nee</v>
      </c>
      <c r="H98" s="4">
        <f t="shared" si="2"/>
        <v>75000.099999999948</v>
      </c>
      <c r="I98" s="4"/>
      <c r="J98" s="5">
        <f>IF(D98=0,0,ROUND(+H98*RecapLineair!$H$13/12,2))</f>
        <v>250</v>
      </c>
      <c r="K98" s="4"/>
      <c r="L98" s="4">
        <f>IF(E98="ja",0,IF(D98=0,0,(MIN(ROUND(IF(Selectie!$A$4=1,+RecapLineair!$L$20-J98,(IF(Selectie!$A$4=2,(RecapLineair!$H$14-RecapLineair!$H$15)/(RecapLineair!$H$11-RecapLineair!$H$12),0))),2),H98))))</f>
        <v>833.33</v>
      </c>
      <c r="M98" s="4"/>
      <c r="N98" s="4">
        <f t="shared" si="1"/>
        <v>1083.33</v>
      </c>
      <c r="O98" s="4"/>
      <c r="P98" s="4">
        <f t="shared" si="3"/>
        <v>74166.769999999946</v>
      </c>
    </row>
    <row r="99" spans="1:16" x14ac:dyDescent="0.25">
      <c r="B99" s="3">
        <f t="shared" si="5"/>
        <v>1309</v>
      </c>
      <c r="C99">
        <v>32</v>
      </c>
      <c r="D99">
        <f>IF(D98=0,0,IF(D98+1&gt;RecapLineair!H$11,0,D98+1))</f>
        <v>32</v>
      </c>
      <c r="E99" s="16" t="str">
        <f>IF(D99=0,"n.v.t.",IF(RecapLineair!$I$22&lt;A$92,"nee",G99))</f>
        <v>nee</v>
      </c>
      <c r="F99" s="16">
        <f>IF(A$92=RecapLineair!$I$22,RecapLineair!$H$23,99)</f>
        <v>99</v>
      </c>
      <c r="G99" s="16" t="str">
        <f>IF(D99=0,"n.v.t.",(IF(D99&lt;=RecapLineair!$H$12,"ja","nee")))</f>
        <v>nee</v>
      </c>
      <c r="H99" s="4">
        <f t="shared" si="2"/>
        <v>74166.769999999946</v>
      </c>
      <c r="I99" s="4"/>
      <c r="J99" s="5">
        <f>IF(D99=0,0,ROUND(+H99*RecapLineair!$H$13/12,2))</f>
        <v>247.22</v>
      </c>
      <c r="K99" s="4"/>
      <c r="L99" s="4">
        <f>IF(E99="ja",0,IF(D99=0,0,(MIN(ROUND(IF(Selectie!$A$4=1,+RecapLineair!$L$20-J99,(IF(Selectie!$A$4=2,(RecapLineair!$H$14-RecapLineair!$H$15)/(RecapLineair!$H$11-RecapLineair!$H$12),0))),2),H99))))</f>
        <v>833.33</v>
      </c>
      <c r="M99" s="4"/>
      <c r="N99" s="4">
        <f t="shared" si="1"/>
        <v>1080.55</v>
      </c>
      <c r="O99" s="4"/>
      <c r="P99" s="4">
        <f t="shared" si="3"/>
        <v>73333.439999999944</v>
      </c>
    </row>
    <row r="100" spans="1:16" x14ac:dyDescent="0.25">
      <c r="B100" s="3">
        <f t="shared" si="5"/>
        <v>1340</v>
      </c>
      <c r="C100">
        <v>33</v>
      </c>
      <c r="D100">
        <f>IF(D99=0,0,IF(D99+1&gt;RecapLineair!H$11,0,D99+1))</f>
        <v>33</v>
      </c>
      <c r="E100" s="16" t="str">
        <f>IF(D100=0,"n.v.t.",IF(RecapLineair!$I$22&lt;A$92,"nee",G100))</f>
        <v>nee</v>
      </c>
      <c r="F100" s="16">
        <f>IF(A$92=RecapLineair!$I$22,RecapLineair!$H$23,99)</f>
        <v>99</v>
      </c>
      <c r="G100" s="16" t="str">
        <f>IF(D100=0,"n.v.t.",(IF(D100&lt;=RecapLineair!$H$12,"ja","nee")))</f>
        <v>nee</v>
      </c>
      <c r="H100" s="4">
        <f t="shared" si="2"/>
        <v>73333.439999999944</v>
      </c>
      <c r="I100" s="4"/>
      <c r="J100" s="5">
        <f>IF(D100=0,0,ROUND(+H100*RecapLineair!$H$13/12,2))</f>
        <v>244.44</v>
      </c>
      <c r="K100" s="4"/>
      <c r="L100" s="4">
        <f>IF(E100="ja",0,IF(D100=0,0,(MIN(ROUND(IF(Selectie!$A$4=1,+RecapLineair!$L$20-J100,(IF(Selectie!$A$4=2,(RecapLineair!$H$14-RecapLineair!$H$15)/(RecapLineair!$H$11-RecapLineair!$H$12),0))),2),H100))))</f>
        <v>833.33</v>
      </c>
      <c r="M100" s="4"/>
      <c r="N100" s="4">
        <f t="shared" si="1"/>
        <v>1077.77</v>
      </c>
      <c r="O100" s="4"/>
      <c r="P100" s="4">
        <f t="shared" si="3"/>
        <v>72500.109999999942</v>
      </c>
    </row>
    <row r="101" spans="1:16" x14ac:dyDescent="0.25">
      <c r="B101" s="3">
        <f t="shared" si="5"/>
        <v>1370</v>
      </c>
      <c r="C101">
        <v>34</v>
      </c>
      <c r="D101">
        <f>IF(D100=0,0,IF(D100+1&gt;RecapLineair!H$11,0,D100+1))</f>
        <v>34</v>
      </c>
      <c r="E101" s="16" t="str">
        <f>IF(D101=0,"n.v.t.",IF(RecapLineair!$I$22&lt;A$92,"nee",G101))</f>
        <v>nee</v>
      </c>
      <c r="F101" s="16">
        <f>IF(A$92=RecapLineair!$I$22,RecapLineair!$H$23,99)</f>
        <v>99</v>
      </c>
      <c r="G101" s="16" t="str">
        <f>IF(D101=0,"n.v.t.",(IF(D101&lt;=RecapLineair!$H$12,"ja","nee")))</f>
        <v>nee</v>
      </c>
      <c r="H101" s="4">
        <f t="shared" si="2"/>
        <v>72500.109999999942</v>
      </c>
      <c r="I101" s="4"/>
      <c r="J101" s="5">
        <f>IF(D101=0,0,ROUND(+H101*RecapLineair!$H$13/12,2))</f>
        <v>241.67</v>
      </c>
      <c r="K101" s="4"/>
      <c r="L101" s="4">
        <f>IF(E101="ja",0,IF(D101=0,0,(MIN(ROUND(IF(Selectie!$A$4=1,+RecapLineair!$L$20-J101,(IF(Selectie!$A$4=2,(RecapLineair!$H$14-RecapLineair!$H$15)/(RecapLineair!$H$11-RecapLineair!$H$12),0))),2),H101))))</f>
        <v>833.33</v>
      </c>
      <c r="M101" s="4"/>
      <c r="N101" s="4">
        <f t="shared" si="1"/>
        <v>1075</v>
      </c>
      <c r="O101" s="4"/>
      <c r="P101" s="4">
        <f t="shared" si="3"/>
        <v>71666.779999999941</v>
      </c>
    </row>
    <row r="102" spans="1:16" x14ac:dyDescent="0.25">
      <c r="B102" s="3">
        <f t="shared" si="5"/>
        <v>1401</v>
      </c>
      <c r="C102">
        <v>35</v>
      </c>
      <c r="D102">
        <f>IF(D101=0,0,IF(D101+1&gt;RecapLineair!H$11,0,D101+1))</f>
        <v>35</v>
      </c>
      <c r="E102" s="16" t="str">
        <f>IF(D102=0,"n.v.t.",IF(RecapLineair!$I$22&lt;A$92,"nee",G102))</f>
        <v>nee</v>
      </c>
      <c r="F102" s="16">
        <f>IF(A$92=RecapLineair!$I$22,RecapLineair!$H$23,99)</f>
        <v>99</v>
      </c>
      <c r="G102" s="16" t="str">
        <f>IF(D102=0,"n.v.t.",(IF(D102&lt;=RecapLineair!$H$12,"ja","nee")))</f>
        <v>nee</v>
      </c>
      <c r="H102" s="4">
        <f t="shared" si="2"/>
        <v>71666.779999999941</v>
      </c>
      <c r="I102" s="4"/>
      <c r="J102" s="5">
        <f>IF(D102=0,0,ROUND(+H102*RecapLineair!$H$13/12,2))</f>
        <v>238.89</v>
      </c>
      <c r="K102" s="4"/>
      <c r="L102" s="4">
        <f>IF(E102="ja",0,IF(D102=0,0,(MIN(ROUND(IF(Selectie!$A$4=1,+RecapLineair!$L$20-J102,(IF(Selectie!$A$4=2,(RecapLineair!$H$14-RecapLineair!$H$15)/(RecapLineair!$H$11-RecapLineair!$H$12),0))),2),H102))))</f>
        <v>833.33</v>
      </c>
      <c r="M102" s="4"/>
      <c r="N102" s="4">
        <f t="shared" si="1"/>
        <v>1072.22</v>
      </c>
      <c r="O102" s="4"/>
      <c r="P102" s="4">
        <f t="shared" si="3"/>
        <v>70833.449999999939</v>
      </c>
    </row>
    <row r="103" spans="1:16" x14ac:dyDescent="0.25">
      <c r="B103" s="3">
        <f t="shared" si="5"/>
        <v>1431</v>
      </c>
      <c r="C103">
        <v>36</v>
      </c>
      <c r="D103">
        <f>IF(D102=0,0,IF(D102+1&gt;RecapLineair!H$11,0,D102+1))</f>
        <v>36</v>
      </c>
      <c r="E103" s="16" t="str">
        <f>IF(D103=0,"n.v.t.",IF(RecapLineair!$I$22&lt;A$92,"nee",G103))</f>
        <v>nee</v>
      </c>
      <c r="F103" s="16">
        <f>IF(A$92=RecapLineair!$I$22,RecapLineair!$H$23,99)</f>
        <v>99</v>
      </c>
      <c r="G103" s="16" t="str">
        <f>IF(D103=0,"n.v.t.",(IF(D103&lt;=RecapLineair!$H$12,"ja","nee")))</f>
        <v>nee</v>
      </c>
      <c r="H103" s="4">
        <f t="shared" si="2"/>
        <v>70833.449999999939</v>
      </c>
      <c r="I103" s="4"/>
      <c r="J103" s="5">
        <f>IF(D103=0,0,ROUND(+H103*RecapLineair!$H$13/12,2))</f>
        <v>236.11</v>
      </c>
      <c r="K103" s="4"/>
      <c r="L103" s="4">
        <f>IF(E103="ja",0,IF(D103=0,0,(MIN(ROUND(IF(Selectie!$A$4=1,+RecapLineair!$L$20-J103,(IF(Selectie!$A$4=2,(RecapLineair!$H$14-RecapLineair!$H$15)/(RecapLineair!$H$11-RecapLineair!$H$12),0))),2),H103))))</f>
        <v>833.33</v>
      </c>
      <c r="M103" s="4"/>
      <c r="N103" s="4">
        <f t="shared" si="1"/>
        <v>1069.44</v>
      </c>
      <c r="O103" s="4"/>
      <c r="P103" s="4">
        <f t="shared" si="3"/>
        <v>70000.119999999937</v>
      </c>
    </row>
    <row r="104" spans="1:16" x14ac:dyDescent="0.25">
      <c r="B104" s="3"/>
      <c r="E104" s="16"/>
      <c r="F104" s="16"/>
      <c r="G104" s="16"/>
      <c r="H104" s="4"/>
      <c r="I104" s="29"/>
      <c r="J104" s="28">
        <f>SUM(J92:J103)</f>
        <v>3016.67</v>
      </c>
      <c r="K104" s="29"/>
      <c r="L104" s="28">
        <f>SUM(L92:L103)</f>
        <v>9999.9600000000009</v>
      </c>
      <c r="M104" s="29"/>
      <c r="N104" s="28">
        <f>J104+L104</f>
        <v>13016.630000000001</v>
      </c>
      <c r="O104" s="29"/>
      <c r="P104" s="4"/>
    </row>
    <row r="105" spans="1:16" x14ac:dyDescent="0.25">
      <c r="B105" s="3"/>
      <c r="E105" s="16"/>
      <c r="F105" s="16"/>
      <c r="G105" s="16"/>
      <c r="H105" s="4"/>
      <c r="I105" s="29"/>
      <c r="J105" s="29"/>
      <c r="K105" s="29"/>
      <c r="L105" s="29"/>
      <c r="M105" s="29"/>
      <c r="N105" s="29"/>
      <c r="O105" s="29"/>
      <c r="P105" s="4"/>
    </row>
    <row r="106" spans="1:16" x14ac:dyDescent="0.25">
      <c r="A106" s="2">
        <f>A92+1</f>
        <v>2022</v>
      </c>
      <c r="B106" s="3">
        <f t="shared" ref="B106:B117" si="6">DATE(1,C106,1)</f>
        <v>1462</v>
      </c>
      <c r="C106">
        <v>37</v>
      </c>
      <c r="D106">
        <f>IF(D103=0,0,IF(D103+1&gt;RecapLineair!H$11,0,D103+1))</f>
        <v>37</v>
      </c>
      <c r="E106" s="16" t="str">
        <f>IF(D106=0,"n.v.t.",IF(RecapLineair!$I$22&lt;A$106,"nee",G106))</f>
        <v>nee</v>
      </c>
      <c r="F106" s="16">
        <f>IF(A$106=RecapLineair!$I$22,RecapLineair!$H$23,99)</f>
        <v>99</v>
      </c>
      <c r="G106" s="16" t="str">
        <f>IF(D106=0,"n.v.t.",(IF(D106&lt;=RecapLineair!$H$12,"ja","nee")))</f>
        <v>nee</v>
      </c>
      <c r="H106" s="4">
        <f>+P103</f>
        <v>70000.119999999937</v>
      </c>
      <c r="I106" s="4"/>
      <c r="J106" s="5">
        <f>IF(D106=0,0,ROUND(+H106*RecapLineair!$H$13/12,2))</f>
        <v>233.33</v>
      </c>
      <c r="K106" s="4"/>
      <c r="L106" s="4">
        <f>IF(E106="ja",0,IF(D106=0,0,(MIN(ROUND(IF(Selectie!$A$4=1,+RecapLineair!$L$20-J106,(IF(Selectie!$A$4=2,(RecapLineair!$H$14-RecapLineair!$H$15)/(RecapLineair!$H$11-RecapLineair!$H$12),0))),2),H106))))</f>
        <v>833.33</v>
      </c>
      <c r="M106" s="4"/>
      <c r="N106" s="4">
        <f t="shared" si="1"/>
        <v>1066.6600000000001</v>
      </c>
      <c r="O106" s="4"/>
      <c r="P106" s="4">
        <f t="shared" si="3"/>
        <v>69166.789999999935</v>
      </c>
    </row>
    <row r="107" spans="1:16" x14ac:dyDescent="0.25">
      <c r="B107" s="3">
        <f t="shared" si="6"/>
        <v>1493</v>
      </c>
      <c r="C107">
        <v>38</v>
      </c>
      <c r="D107">
        <f>IF(D106=0,0,IF(D106+1&gt;RecapLineair!H$11,0,D106+1))</f>
        <v>38</v>
      </c>
      <c r="E107" s="16" t="str">
        <f>IF(D107=0,"n.v.t.",IF(RecapLineair!$I$22&lt;A$106,"nee",G107))</f>
        <v>nee</v>
      </c>
      <c r="F107" s="16">
        <f>IF(A$106=RecapLineair!$I$22,RecapLineair!$H$23,99)</f>
        <v>99</v>
      </c>
      <c r="G107" s="16" t="str">
        <f>IF(D107=0,"n.v.t.",(IF(D107&lt;=RecapLineair!$H$12,"ja","nee")))</f>
        <v>nee</v>
      </c>
      <c r="H107" s="4">
        <f t="shared" si="2"/>
        <v>69166.789999999935</v>
      </c>
      <c r="I107" s="4"/>
      <c r="J107" s="5">
        <f>IF(D107=0,0,ROUND(+H107*RecapLineair!$H$13/12,2))</f>
        <v>230.56</v>
      </c>
      <c r="K107" s="4"/>
      <c r="L107" s="4">
        <f>IF(E107="ja",0,IF(D107=0,0,(MIN(ROUND(IF(Selectie!$A$4=1,+RecapLineair!$L$20-J107,(IF(Selectie!$A$4=2,(RecapLineair!$H$14-RecapLineair!$H$15)/(RecapLineair!$H$11-RecapLineair!$H$12),0))),2),H107))))</f>
        <v>833.33</v>
      </c>
      <c r="M107" s="4"/>
      <c r="N107" s="4">
        <f t="shared" si="1"/>
        <v>1063.8900000000001</v>
      </c>
      <c r="O107" s="4"/>
      <c r="P107" s="4">
        <f t="shared" si="3"/>
        <v>68333.459999999934</v>
      </c>
    </row>
    <row r="108" spans="1:16" x14ac:dyDescent="0.25">
      <c r="B108" s="3">
        <f t="shared" si="6"/>
        <v>1522</v>
      </c>
      <c r="C108">
        <v>39</v>
      </c>
      <c r="D108">
        <f>IF(D107=0,0,IF(D107+1&gt;RecapLineair!H$11,0,D107+1))</f>
        <v>39</v>
      </c>
      <c r="E108" s="16" t="str">
        <f>IF(D108=0,"n.v.t.",IF(RecapLineair!$I$22&lt;A$106,"nee",G108))</f>
        <v>nee</v>
      </c>
      <c r="F108" s="16">
        <f>IF(A$106=RecapLineair!$I$22,RecapLineair!$H$23,99)</f>
        <v>99</v>
      </c>
      <c r="G108" s="16" t="str">
        <f>IF(D108=0,"n.v.t.",(IF(D108&lt;=RecapLineair!$H$12,"ja","nee")))</f>
        <v>nee</v>
      </c>
      <c r="H108" s="4">
        <f t="shared" si="2"/>
        <v>68333.459999999934</v>
      </c>
      <c r="I108" s="4"/>
      <c r="J108" s="5">
        <f>IF(D108=0,0,ROUND(+H108*RecapLineair!$H$13/12,2))</f>
        <v>227.78</v>
      </c>
      <c r="K108" s="4"/>
      <c r="L108" s="4">
        <f>IF(E108="ja",0,IF(D108=0,0,(MIN(ROUND(IF(Selectie!$A$4=1,+RecapLineair!$L$20-J108,(IF(Selectie!$A$4=2,(RecapLineair!$H$14-RecapLineair!$H$15)/(RecapLineair!$H$11-RecapLineair!$H$12),0))),2),H108))))</f>
        <v>833.33</v>
      </c>
      <c r="M108" s="4"/>
      <c r="N108" s="4">
        <f t="shared" si="1"/>
        <v>1061.1100000000001</v>
      </c>
      <c r="O108" s="4"/>
      <c r="P108" s="4">
        <f t="shared" si="3"/>
        <v>67500.129999999932</v>
      </c>
    </row>
    <row r="109" spans="1:16" x14ac:dyDescent="0.25">
      <c r="B109" s="3">
        <f t="shared" si="6"/>
        <v>1553</v>
      </c>
      <c r="C109">
        <v>40</v>
      </c>
      <c r="D109">
        <f>IF(D108=0,0,IF(D108+1&gt;RecapLineair!H$11,0,D108+1))</f>
        <v>40</v>
      </c>
      <c r="E109" s="16" t="str">
        <f>IF(D109=0,"n.v.t.",IF(RecapLineair!$I$22&lt;A$106,"nee",G109))</f>
        <v>nee</v>
      </c>
      <c r="F109" s="16">
        <f>IF(A$106=RecapLineair!$I$22,RecapLineair!$H$23,99)</f>
        <v>99</v>
      </c>
      <c r="G109" s="16" t="str">
        <f>IF(D109=0,"n.v.t.",(IF(D109&lt;=RecapLineair!$H$12,"ja","nee")))</f>
        <v>nee</v>
      </c>
      <c r="H109" s="4">
        <f t="shared" si="2"/>
        <v>67500.129999999932</v>
      </c>
      <c r="I109" s="4"/>
      <c r="J109" s="5">
        <f>IF(D109=0,0,ROUND(+H109*RecapLineair!$H$13/12,2))</f>
        <v>225</v>
      </c>
      <c r="K109" s="4"/>
      <c r="L109" s="4">
        <f>IF(E109="ja",0,IF(D109=0,0,(MIN(ROUND(IF(Selectie!$A$4=1,+RecapLineair!$L$20-J109,(IF(Selectie!$A$4=2,(RecapLineair!$H$14-RecapLineair!$H$15)/(RecapLineair!$H$11-RecapLineair!$H$12),0))),2),H109))))</f>
        <v>833.33</v>
      </c>
      <c r="M109" s="4"/>
      <c r="N109" s="4">
        <f t="shared" si="1"/>
        <v>1058.33</v>
      </c>
      <c r="O109" s="4"/>
      <c r="P109" s="4">
        <f t="shared" si="3"/>
        <v>66666.79999999993</v>
      </c>
    </row>
    <row r="110" spans="1:16" x14ac:dyDescent="0.25">
      <c r="B110" s="3">
        <f t="shared" si="6"/>
        <v>1583</v>
      </c>
      <c r="C110">
        <v>41</v>
      </c>
      <c r="D110">
        <f>IF(D109=0,0,IF(D109+1&gt;RecapLineair!H$11,0,D109+1))</f>
        <v>41</v>
      </c>
      <c r="E110" s="16" t="str">
        <f>IF(D110=0,"n.v.t.",IF(RecapLineair!$I$22&lt;A$106,"nee",G110))</f>
        <v>nee</v>
      </c>
      <c r="F110" s="16">
        <f>IF(A$106=RecapLineair!$I$22,RecapLineair!$H$23,99)</f>
        <v>99</v>
      </c>
      <c r="G110" s="16" t="str">
        <f>IF(D110=0,"n.v.t.",(IF(D110&lt;=RecapLineair!$H$12,"ja","nee")))</f>
        <v>nee</v>
      </c>
      <c r="H110" s="4">
        <f t="shared" si="2"/>
        <v>66666.79999999993</v>
      </c>
      <c r="I110" s="4"/>
      <c r="J110" s="5">
        <f>IF(D110=0,0,ROUND(+H110*RecapLineair!$H$13/12,2))</f>
        <v>222.22</v>
      </c>
      <c r="K110" s="4"/>
      <c r="L110" s="4">
        <f>IF(E110="ja",0,IF(D110=0,0,(MIN(ROUND(IF(Selectie!$A$4=1,+RecapLineair!$L$20-J110,(IF(Selectie!$A$4=2,(RecapLineair!$H$14-RecapLineair!$H$15)/(RecapLineair!$H$11-RecapLineair!$H$12),0))),2),H110))))</f>
        <v>833.33</v>
      </c>
      <c r="M110" s="4"/>
      <c r="N110" s="4">
        <f t="shared" si="1"/>
        <v>1055.55</v>
      </c>
      <c r="O110" s="4"/>
      <c r="P110" s="4">
        <f t="shared" si="3"/>
        <v>65833.469999999928</v>
      </c>
    </row>
    <row r="111" spans="1:16" x14ac:dyDescent="0.25">
      <c r="B111" s="3">
        <f t="shared" si="6"/>
        <v>1614</v>
      </c>
      <c r="C111">
        <v>42</v>
      </c>
      <c r="D111">
        <f>IF(D110=0,0,IF(D110+1&gt;RecapLineair!H$11,0,D110+1))</f>
        <v>42</v>
      </c>
      <c r="E111" s="16" t="str">
        <f>IF(D111=0,"n.v.t.",IF(RecapLineair!$I$22&lt;A$106,"nee",G111))</f>
        <v>nee</v>
      </c>
      <c r="F111" s="16">
        <f>IF(A$106=RecapLineair!$I$22,RecapLineair!$H$23,99)</f>
        <v>99</v>
      </c>
      <c r="G111" s="16" t="str">
        <f>IF(D111=0,"n.v.t.",(IF(D111&lt;=RecapLineair!$H$12,"ja","nee")))</f>
        <v>nee</v>
      </c>
      <c r="H111" s="4">
        <f t="shared" si="2"/>
        <v>65833.469999999928</v>
      </c>
      <c r="I111" s="4"/>
      <c r="J111" s="5">
        <f>IF(D111=0,0,ROUND(+H111*RecapLineair!$H$13/12,2))</f>
        <v>219.44</v>
      </c>
      <c r="K111" s="4"/>
      <c r="L111" s="4">
        <f>IF(E111="ja",0,IF(D111=0,0,(MIN(ROUND(IF(Selectie!$A$4=1,+RecapLineair!$L$20-J111,(IF(Selectie!$A$4=2,(RecapLineair!$H$14-RecapLineair!$H$15)/(RecapLineair!$H$11-RecapLineair!$H$12),0))),2),H111))))</f>
        <v>833.33</v>
      </c>
      <c r="M111" s="4"/>
      <c r="N111" s="4">
        <f t="shared" si="1"/>
        <v>1052.77</v>
      </c>
      <c r="O111" s="4"/>
      <c r="P111" s="4">
        <f t="shared" si="3"/>
        <v>65000.139999999927</v>
      </c>
    </row>
    <row r="112" spans="1:16" x14ac:dyDescent="0.25">
      <c r="B112" s="3">
        <f t="shared" si="6"/>
        <v>1644</v>
      </c>
      <c r="C112">
        <v>43</v>
      </c>
      <c r="D112">
        <f>IF(D111=0,0,IF(D111+1&gt;RecapLineair!H$11,0,D111+1))</f>
        <v>43</v>
      </c>
      <c r="E112" s="16" t="str">
        <f>IF(D112=0,"n.v.t.",IF(RecapLineair!$I$22&lt;A$106,"nee",G112))</f>
        <v>nee</v>
      </c>
      <c r="F112" s="16">
        <f>IF(A$106=RecapLineair!$I$22,RecapLineair!$H$23,99)</f>
        <v>99</v>
      </c>
      <c r="G112" s="16" t="str">
        <f>IF(D112=0,"n.v.t.",(IF(D112&lt;=RecapLineair!$H$12,"ja","nee")))</f>
        <v>nee</v>
      </c>
      <c r="H112" s="4">
        <f t="shared" si="2"/>
        <v>65000.139999999927</v>
      </c>
      <c r="I112" s="4"/>
      <c r="J112" s="5">
        <f>IF(D112=0,0,ROUND(+H112*RecapLineair!$H$13/12,2))</f>
        <v>216.67</v>
      </c>
      <c r="K112" s="4"/>
      <c r="L112" s="4">
        <f>IF(E112="ja",0,IF(D112=0,0,(MIN(ROUND(IF(Selectie!$A$4=1,+RecapLineair!$L$20-J112,(IF(Selectie!$A$4=2,(RecapLineair!$H$14-RecapLineair!$H$15)/(RecapLineair!$H$11-RecapLineair!$H$12),0))),2),H112))))</f>
        <v>833.33</v>
      </c>
      <c r="M112" s="4"/>
      <c r="N112" s="4">
        <f t="shared" si="1"/>
        <v>1050</v>
      </c>
      <c r="O112" s="4"/>
      <c r="P112" s="4">
        <f t="shared" si="3"/>
        <v>64166.809999999925</v>
      </c>
    </row>
    <row r="113" spans="1:16" x14ac:dyDescent="0.25">
      <c r="B113" s="3">
        <f t="shared" si="6"/>
        <v>1675</v>
      </c>
      <c r="C113">
        <v>44</v>
      </c>
      <c r="D113">
        <f>IF(D112=0,0,IF(D112+1&gt;RecapLineair!H$11,0,D112+1))</f>
        <v>44</v>
      </c>
      <c r="E113" s="16" t="str">
        <f>IF(D113=0,"n.v.t.",IF(RecapLineair!$I$22&lt;A$106,"nee",G113))</f>
        <v>nee</v>
      </c>
      <c r="F113" s="16">
        <f>IF(A$106=RecapLineair!$I$22,RecapLineair!$H$23,99)</f>
        <v>99</v>
      </c>
      <c r="G113" s="16" t="str">
        <f>IF(D113=0,"n.v.t.",(IF(D113&lt;=RecapLineair!$H$12,"ja","nee")))</f>
        <v>nee</v>
      </c>
      <c r="H113" s="4">
        <f t="shared" si="2"/>
        <v>64166.809999999925</v>
      </c>
      <c r="I113" s="4"/>
      <c r="J113" s="5">
        <f>IF(D113=0,0,ROUND(+H113*RecapLineair!$H$13/12,2))</f>
        <v>213.89</v>
      </c>
      <c r="K113" s="4"/>
      <c r="L113" s="4">
        <f>IF(E113="ja",0,IF(D113=0,0,(MIN(ROUND(IF(Selectie!$A$4=1,+RecapLineair!$L$20-J113,(IF(Selectie!$A$4=2,(RecapLineair!$H$14-RecapLineair!$H$15)/(RecapLineair!$H$11-RecapLineair!$H$12),0))),2),H113))))</f>
        <v>833.33</v>
      </c>
      <c r="M113" s="4"/>
      <c r="N113" s="4">
        <f t="shared" si="1"/>
        <v>1047.22</v>
      </c>
      <c r="O113" s="4"/>
      <c r="P113" s="4">
        <f t="shared" si="3"/>
        <v>63333.479999999923</v>
      </c>
    </row>
    <row r="114" spans="1:16" x14ac:dyDescent="0.25">
      <c r="B114" s="3">
        <f t="shared" si="6"/>
        <v>1706</v>
      </c>
      <c r="C114">
        <v>45</v>
      </c>
      <c r="D114">
        <f>IF(D113=0,0,IF(D113+1&gt;RecapLineair!H$11,0,D113+1))</f>
        <v>45</v>
      </c>
      <c r="E114" s="16" t="str">
        <f>IF(D114=0,"n.v.t.",IF(RecapLineair!$I$22&lt;A$106,"nee",G114))</f>
        <v>nee</v>
      </c>
      <c r="F114" s="16">
        <f>IF(A$106=RecapLineair!$I$22,RecapLineair!$H$23,99)</f>
        <v>99</v>
      </c>
      <c r="G114" s="16" t="str">
        <f>IF(D114=0,"n.v.t.",(IF(D114&lt;=RecapLineair!$H$12,"ja","nee")))</f>
        <v>nee</v>
      </c>
      <c r="H114" s="4">
        <f t="shared" si="2"/>
        <v>63333.479999999923</v>
      </c>
      <c r="I114" s="4"/>
      <c r="J114" s="5">
        <f>IF(D114=0,0,ROUND(+H114*RecapLineair!$H$13/12,2))</f>
        <v>211.11</v>
      </c>
      <c r="K114" s="4"/>
      <c r="L114" s="4">
        <f>IF(E114="ja",0,IF(D114=0,0,(MIN(ROUND(IF(Selectie!$A$4=1,+RecapLineair!$L$20-J114,(IF(Selectie!$A$4=2,(RecapLineair!$H$14-RecapLineair!$H$15)/(RecapLineair!$H$11-RecapLineair!$H$12),0))),2),H114))))</f>
        <v>833.33</v>
      </c>
      <c r="M114" s="4"/>
      <c r="N114" s="4">
        <f t="shared" si="1"/>
        <v>1044.44</v>
      </c>
      <c r="O114" s="4"/>
      <c r="P114" s="4">
        <f t="shared" si="3"/>
        <v>62500.149999999921</v>
      </c>
    </row>
    <row r="115" spans="1:16" x14ac:dyDescent="0.25">
      <c r="B115" s="3">
        <f t="shared" si="6"/>
        <v>1736</v>
      </c>
      <c r="C115">
        <v>46</v>
      </c>
      <c r="D115">
        <f>IF(D114=0,0,IF(D114+1&gt;RecapLineair!H$11,0,D114+1))</f>
        <v>46</v>
      </c>
      <c r="E115" s="16" t="str">
        <f>IF(D115=0,"n.v.t.",IF(RecapLineair!$I$22&lt;A$106,"nee",G115))</f>
        <v>nee</v>
      </c>
      <c r="F115" s="16">
        <f>IF(A$106=RecapLineair!$I$22,RecapLineair!$H$23,99)</f>
        <v>99</v>
      </c>
      <c r="G115" s="16" t="str">
        <f>IF(D115=0,"n.v.t.",(IF(D115&lt;=RecapLineair!$H$12,"ja","nee")))</f>
        <v>nee</v>
      </c>
      <c r="H115" s="4">
        <f t="shared" si="2"/>
        <v>62500.149999999921</v>
      </c>
      <c r="I115" s="4"/>
      <c r="J115" s="5">
        <f>IF(D115=0,0,ROUND(+H115*RecapLineair!$H$13/12,2))</f>
        <v>208.33</v>
      </c>
      <c r="K115" s="4"/>
      <c r="L115" s="4">
        <f>IF(E115="ja",0,IF(D115=0,0,(MIN(ROUND(IF(Selectie!$A$4=1,+RecapLineair!$L$20-J115,(IF(Selectie!$A$4=2,(RecapLineair!$H$14-RecapLineair!$H$15)/(RecapLineair!$H$11-RecapLineair!$H$12),0))),2),H115))))</f>
        <v>833.33</v>
      </c>
      <c r="M115" s="4"/>
      <c r="N115" s="4">
        <f t="shared" si="1"/>
        <v>1041.6600000000001</v>
      </c>
      <c r="O115" s="4"/>
      <c r="P115" s="4">
        <f t="shared" si="3"/>
        <v>61666.81999999992</v>
      </c>
    </row>
    <row r="116" spans="1:16" x14ac:dyDescent="0.25">
      <c r="B116" s="3">
        <f t="shared" si="6"/>
        <v>1767</v>
      </c>
      <c r="C116">
        <v>47</v>
      </c>
      <c r="D116">
        <f>IF(D115=0,0,IF(D115+1&gt;RecapLineair!H$11,0,D115+1))</f>
        <v>47</v>
      </c>
      <c r="E116" s="16" t="str">
        <f>IF(D116=0,"n.v.t.",IF(RecapLineair!$I$22&lt;A$106,"nee",G116))</f>
        <v>nee</v>
      </c>
      <c r="F116" s="16">
        <f>IF(A$106=RecapLineair!$I$22,RecapLineair!$H$23,99)</f>
        <v>99</v>
      </c>
      <c r="G116" s="16" t="str">
        <f>IF(D116=0,"n.v.t.",(IF(D116&lt;=RecapLineair!$H$12,"ja","nee")))</f>
        <v>nee</v>
      </c>
      <c r="H116" s="4">
        <f t="shared" si="2"/>
        <v>61666.81999999992</v>
      </c>
      <c r="I116" s="4"/>
      <c r="J116" s="5">
        <f>IF(D116=0,0,ROUND(+H116*RecapLineair!$H$13/12,2))</f>
        <v>205.56</v>
      </c>
      <c r="K116" s="4"/>
      <c r="L116" s="4">
        <f>IF(E116="ja",0,IF(D116=0,0,(MIN(ROUND(IF(Selectie!$A$4=1,+RecapLineair!$L$20-J116,(IF(Selectie!$A$4=2,(RecapLineair!$H$14-RecapLineair!$H$15)/(RecapLineair!$H$11-RecapLineair!$H$12),0))),2),H116))))</f>
        <v>833.33</v>
      </c>
      <c r="M116" s="4"/>
      <c r="N116" s="4">
        <f t="shared" si="1"/>
        <v>1038.8900000000001</v>
      </c>
      <c r="O116" s="4"/>
      <c r="P116" s="4">
        <f t="shared" si="3"/>
        <v>60833.489999999918</v>
      </c>
    </row>
    <row r="117" spans="1:16" x14ac:dyDescent="0.25">
      <c r="B117" s="3">
        <f t="shared" si="6"/>
        <v>1797</v>
      </c>
      <c r="C117">
        <v>48</v>
      </c>
      <c r="D117">
        <f>IF(D116=0,0,IF(D116+1&gt;RecapLineair!H$11,0,D116+1))</f>
        <v>48</v>
      </c>
      <c r="E117" s="16" t="str">
        <f>IF(D117=0,"n.v.t.",IF(RecapLineair!$I$22&lt;A$106,"nee",G117))</f>
        <v>nee</v>
      </c>
      <c r="F117" s="16">
        <f>IF(A$106=RecapLineair!$I$22,RecapLineair!$H$23,99)</f>
        <v>99</v>
      </c>
      <c r="G117" s="16" t="str">
        <f>IF(D117=0,"n.v.t.",(IF(D117&lt;=RecapLineair!$H$12,"ja","nee")))</f>
        <v>nee</v>
      </c>
      <c r="H117" s="4">
        <f t="shared" si="2"/>
        <v>60833.489999999918</v>
      </c>
      <c r="I117" s="4"/>
      <c r="J117" s="5">
        <f>IF(D117=0,0,ROUND(+H117*RecapLineair!$H$13/12,2))</f>
        <v>202.78</v>
      </c>
      <c r="K117" s="4"/>
      <c r="L117" s="4">
        <f>IF(E117="ja",0,IF(D117=0,0,(MIN(ROUND(IF(Selectie!$A$4=1,+RecapLineair!$L$20-J117,(IF(Selectie!$A$4=2,(RecapLineair!$H$14-RecapLineair!$H$15)/(RecapLineair!$H$11-RecapLineair!$H$12),0))),2),H117))))</f>
        <v>833.33</v>
      </c>
      <c r="M117" s="4"/>
      <c r="N117" s="4">
        <f t="shared" si="1"/>
        <v>1036.1100000000001</v>
      </c>
      <c r="O117" s="4"/>
      <c r="P117" s="4">
        <f t="shared" si="3"/>
        <v>60000.159999999916</v>
      </c>
    </row>
    <row r="118" spans="1:16" x14ac:dyDescent="0.25">
      <c r="B118" s="3"/>
      <c r="E118" s="16"/>
      <c r="F118" s="16"/>
      <c r="G118" s="16"/>
      <c r="H118" s="4"/>
      <c r="I118" s="29"/>
      <c r="J118" s="28">
        <f>SUM(J106:J117)</f>
        <v>2616.67</v>
      </c>
      <c r="K118" s="29"/>
      <c r="L118" s="28">
        <f>SUM(L106:L117)</f>
        <v>9999.9600000000009</v>
      </c>
      <c r="M118" s="29"/>
      <c r="N118" s="28">
        <f>J118+L118</f>
        <v>12616.630000000001</v>
      </c>
      <c r="O118" s="29"/>
      <c r="P118" s="4"/>
    </row>
    <row r="119" spans="1:16" x14ac:dyDescent="0.25">
      <c r="B119" s="3"/>
      <c r="E119" s="16"/>
      <c r="F119" s="16"/>
      <c r="G119" s="16"/>
      <c r="H119" s="4"/>
      <c r="I119" s="29"/>
      <c r="J119" s="29"/>
      <c r="K119" s="29"/>
      <c r="L119" s="29"/>
      <c r="M119" s="29"/>
      <c r="N119" s="29"/>
      <c r="O119" s="29"/>
      <c r="P119" s="4"/>
    </row>
    <row r="120" spans="1:16" x14ac:dyDescent="0.25">
      <c r="A120" s="2">
        <f>A106+1</f>
        <v>2023</v>
      </c>
      <c r="B120" s="3">
        <f t="shared" ref="B120:B131" si="7">DATE(1,C120,1)</f>
        <v>1828</v>
      </c>
      <c r="C120">
        <v>49</v>
      </c>
      <c r="D120">
        <f>IF(D117=0,0,IF(D117+1&gt;RecapLineair!H$11,0,D117+1))</f>
        <v>49</v>
      </c>
      <c r="E120" s="16" t="str">
        <f>IF(D120=0,"n.v.t.",IF(RecapLineair!$I$22&lt;A$120,"nee",G120))</f>
        <v>nee</v>
      </c>
      <c r="F120" s="16">
        <f>IF(A$120=RecapLineair!$I$22,RecapLineair!$H$23,99)</f>
        <v>99</v>
      </c>
      <c r="G120" s="16" t="str">
        <f>IF(D120=0,"n.v.t.",(IF(D120&lt;=RecapLineair!$H$12,"ja","nee")))</f>
        <v>nee</v>
      </c>
      <c r="H120" s="4">
        <f>+P117</f>
        <v>60000.159999999916</v>
      </c>
      <c r="I120" s="4"/>
      <c r="J120" s="5">
        <f>IF(D120=0,0,ROUND(+H120*RecapLineair!$H$13/12,2))</f>
        <v>200</v>
      </c>
      <c r="K120" s="4"/>
      <c r="L120" s="4">
        <f>IF(E120="ja",0,IF(D120=0,0,(MIN(ROUND(IF(Selectie!$A$4=1,+RecapLineair!$L$20-J120,(IF(Selectie!$A$4=2,(RecapLineair!$H$14-RecapLineair!$H$15)/(RecapLineair!$H$11-RecapLineair!$H$12),0))),2),H120))))</f>
        <v>833.33</v>
      </c>
      <c r="M120" s="4"/>
      <c r="N120" s="4">
        <f t="shared" si="1"/>
        <v>1033.33</v>
      </c>
      <c r="O120" s="4"/>
      <c r="P120" s="4">
        <f t="shared" si="3"/>
        <v>59166.829999999914</v>
      </c>
    </row>
    <row r="121" spans="1:16" x14ac:dyDescent="0.25">
      <c r="B121" s="3">
        <f t="shared" si="7"/>
        <v>1859</v>
      </c>
      <c r="C121">
        <v>50</v>
      </c>
      <c r="D121">
        <f>IF(D120=0,0,IF(D120+1&gt;RecapLineair!H$11,0,D120+1))</f>
        <v>50</v>
      </c>
      <c r="E121" s="16" t="str">
        <f>IF(D121=0,"n.v.t.",IF(RecapLineair!$I$22&lt;A$120,"nee",G121))</f>
        <v>nee</v>
      </c>
      <c r="F121" s="16">
        <f>IF(A$120=RecapLineair!$I$22,RecapLineair!$H$23,99)</f>
        <v>99</v>
      </c>
      <c r="G121" s="16" t="str">
        <f>IF(D121=0,"n.v.t.",(IF(D121&lt;=RecapLineair!$H$12,"ja","nee")))</f>
        <v>nee</v>
      </c>
      <c r="H121" s="4">
        <f t="shared" si="2"/>
        <v>59166.829999999914</v>
      </c>
      <c r="I121" s="4"/>
      <c r="J121" s="5">
        <f>IF(D121=0,0,ROUND(+H121*RecapLineair!$H$13/12,2))</f>
        <v>197.22</v>
      </c>
      <c r="K121" s="4"/>
      <c r="L121" s="4">
        <f>IF(E121="ja",0,IF(D121=0,0,(MIN(ROUND(IF(Selectie!$A$4=1,+RecapLineair!$L$20-J121,(IF(Selectie!$A$4=2,(RecapLineair!$H$14-RecapLineair!$H$15)/(RecapLineair!$H$11-RecapLineair!$H$12),0))),2),H121))))</f>
        <v>833.33</v>
      </c>
      <c r="M121" s="4"/>
      <c r="N121" s="4">
        <f t="shared" si="1"/>
        <v>1030.55</v>
      </c>
      <c r="O121" s="4"/>
      <c r="P121" s="4">
        <f t="shared" si="3"/>
        <v>58333.499999999913</v>
      </c>
    </row>
    <row r="122" spans="1:16" x14ac:dyDescent="0.25">
      <c r="B122" s="3">
        <f t="shared" si="7"/>
        <v>1887</v>
      </c>
      <c r="C122">
        <v>51</v>
      </c>
      <c r="D122">
        <f>IF(D121=0,0,IF(D121+1&gt;RecapLineair!H$11,0,D121+1))</f>
        <v>51</v>
      </c>
      <c r="E122" s="16" t="str">
        <f>IF(D122=0,"n.v.t.",IF(RecapLineair!$I$22&lt;A$120,"nee",G122))</f>
        <v>nee</v>
      </c>
      <c r="F122" s="16">
        <f>IF(A$120=RecapLineair!$I$22,RecapLineair!$H$23,99)</f>
        <v>99</v>
      </c>
      <c r="G122" s="16" t="str">
        <f>IF(D122=0,"n.v.t.",(IF(D122&lt;=RecapLineair!$H$12,"ja","nee")))</f>
        <v>nee</v>
      </c>
      <c r="H122" s="4">
        <f t="shared" si="2"/>
        <v>58333.499999999913</v>
      </c>
      <c r="I122" s="4"/>
      <c r="J122" s="5">
        <f>IF(D122=0,0,ROUND(+H122*RecapLineair!$H$13/12,2))</f>
        <v>194.45</v>
      </c>
      <c r="K122" s="4"/>
      <c r="L122" s="4">
        <f>IF(E122="ja",0,IF(D122=0,0,(MIN(ROUND(IF(Selectie!$A$4=1,+RecapLineair!$L$20-J122,(IF(Selectie!$A$4=2,(RecapLineair!$H$14-RecapLineair!$H$15)/(RecapLineair!$H$11-RecapLineair!$H$12),0))),2),H122))))</f>
        <v>833.33</v>
      </c>
      <c r="M122" s="4"/>
      <c r="N122" s="4">
        <f t="shared" si="1"/>
        <v>1027.78</v>
      </c>
      <c r="O122" s="4"/>
      <c r="P122" s="4">
        <f t="shared" si="3"/>
        <v>57500.169999999911</v>
      </c>
    </row>
    <row r="123" spans="1:16" x14ac:dyDescent="0.25">
      <c r="B123" s="3">
        <f t="shared" si="7"/>
        <v>1918</v>
      </c>
      <c r="C123">
        <v>52</v>
      </c>
      <c r="D123">
        <f>IF(D122=0,0,IF(D122+1&gt;RecapLineair!H$11,0,D122+1))</f>
        <v>52</v>
      </c>
      <c r="E123" s="16" t="str">
        <f>IF(D123=0,"n.v.t.",IF(RecapLineair!$I$22&lt;A$120,"nee",G123))</f>
        <v>nee</v>
      </c>
      <c r="F123" s="16">
        <f>IF(A$120=RecapLineair!$I$22,RecapLineair!$H$23,99)</f>
        <v>99</v>
      </c>
      <c r="G123" s="16" t="str">
        <f>IF(D123=0,"n.v.t.",(IF(D123&lt;=RecapLineair!$H$12,"ja","nee")))</f>
        <v>nee</v>
      </c>
      <c r="H123" s="4">
        <f t="shared" si="2"/>
        <v>57500.169999999911</v>
      </c>
      <c r="I123" s="4"/>
      <c r="J123" s="5">
        <f>IF(D123=0,0,ROUND(+H123*RecapLineair!$H$13/12,2))</f>
        <v>191.67</v>
      </c>
      <c r="K123" s="4"/>
      <c r="L123" s="4">
        <f>IF(E123="ja",0,IF(D123=0,0,(MIN(ROUND(IF(Selectie!$A$4=1,+RecapLineair!$L$20-J123,(IF(Selectie!$A$4=2,(RecapLineair!$H$14-RecapLineair!$H$15)/(RecapLineair!$H$11-RecapLineair!$H$12),0))),2),H123))))</f>
        <v>833.33</v>
      </c>
      <c r="M123" s="4"/>
      <c r="N123" s="4">
        <f t="shared" si="1"/>
        <v>1025</v>
      </c>
      <c r="O123" s="4"/>
      <c r="P123" s="4">
        <f t="shared" si="3"/>
        <v>56666.839999999909</v>
      </c>
    </row>
    <row r="124" spans="1:16" x14ac:dyDescent="0.25">
      <c r="B124" s="3">
        <f t="shared" si="7"/>
        <v>1948</v>
      </c>
      <c r="C124">
        <v>53</v>
      </c>
      <c r="D124">
        <f>IF(D123=0,0,IF(D123+1&gt;RecapLineair!H$11,0,D123+1))</f>
        <v>53</v>
      </c>
      <c r="E124" s="16" t="str">
        <f>IF(D124=0,"n.v.t.",IF(RecapLineair!$I$22&lt;A$120,"nee",G124))</f>
        <v>nee</v>
      </c>
      <c r="F124" s="16">
        <f>IF(A$120=RecapLineair!$I$22,RecapLineair!$H$23,99)</f>
        <v>99</v>
      </c>
      <c r="G124" s="16" t="str">
        <f>IF(D124=0,"n.v.t.",(IF(D124&lt;=RecapLineair!$H$12,"ja","nee")))</f>
        <v>nee</v>
      </c>
      <c r="H124" s="4">
        <f t="shared" si="2"/>
        <v>56666.839999999909</v>
      </c>
      <c r="I124" s="4"/>
      <c r="J124" s="5">
        <f>IF(D124=0,0,ROUND(+H124*RecapLineair!$H$13/12,2))</f>
        <v>188.89</v>
      </c>
      <c r="K124" s="4"/>
      <c r="L124" s="4">
        <f>IF(E124="ja",0,IF(D124=0,0,(MIN(ROUND(IF(Selectie!$A$4=1,+RecapLineair!$L$20-J124,(IF(Selectie!$A$4=2,(RecapLineair!$H$14-RecapLineair!$H$15)/(RecapLineair!$H$11-RecapLineair!$H$12),0))),2),H124))))</f>
        <v>833.33</v>
      </c>
      <c r="M124" s="4"/>
      <c r="N124" s="4">
        <f t="shared" si="1"/>
        <v>1022.22</v>
      </c>
      <c r="O124" s="4"/>
      <c r="P124" s="4">
        <f t="shared" si="3"/>
        <v>55833.509999999907</v>
      </c>
    </row>
    <row r="125" spans="1:16" x14ac:dyDescent="0.25">
      <c r="B125" s="3">
        <f t="shared" si="7"/>
        <v>1979</v>
      </c>
      <c r="C125">
        <v>54</v>
      </c>
      <c r="D125">
        <f>IF(D124=0,0,IF(D124+1&gt;RecapLineair!H$11,0,D124+1))</f>
        <v>54</v>
      </c>
      <c r="E125" s="16" t="str">
        <f>IF(D125=0,"n.v.t.",IF(RecapLineair!$I$22&lt;A$120,"nee",G125))</f>
        <v>nee</v>
      </c>
      <c r="F125" s="16">
        <f>IF(A$120=RecapLineair!$I$22,RecapLineair!$H$23,99)</f>
        <v>99</v>
      </c>
      <c r="G125" s="16" t="str">
        <f>IF(D125=0,"n.v.t.",(IF(D125&lt;=RecapLineair!$H$12,"ja","nee")))</f>
        <v>nee</v>
      </c>
      <c r="H125" s="4">
        <f t="shared" si="2"/>
        <v>55833.509999999907</v>
      </c>
      <c r="I125" s="4"/>
      <c r="J125" s="5">
        <f>IF(D125=0,0,ROUND(+H125*RecapLineair!$H$13/12,2))</f>
        <v>186.11</v>
      </c>
      <c r="K125" s="4"/>
      <c r="L125" s="4">
        <f>IF(E125="ja",0,IF(D125=0,0,(MIN(ROUND(IF(Selectie!$A$4=1,+RecapLineair!$L$20-J125,(IF(Selectie!$A$4=2,(RecapLineair!$H$14-RecapLineair!$H$15)/(RecapLineair!$H$11-RecapLineair!$H$12),0))),2),H125))))</f>
        <v>833.33</v>
      </c>
      <c r="M125" s="4"/>
      <c r="N125" s="4">
        <f t="shared" si="1"/>
        <v>1019.44</v>
      </c>
      <c r="O125" s="4"/>
      <c r="P125" s="4">
        <f t="shared" si="3"/>
        <v>55000.179999999906</v>
      </c>
    </row>
    <row r="126" spans="1:16" x14ac:dyDescent="0.25">
      <c r="B126" s="3">
        <f t="shared" si="7"/>
        <v>2009</v>
      </c>
      <c r="C126">
        <v>55</v>
      </c>
      <c r="D126">
        <f>IF(D125=0,0,IF(D125+1&gt;RecapLineair!H$11,0,D125+1))</f>
        <v>55</v>
      </c>
      <c r="E126" s="16" t="str">
        <f>IF(D126=0,"n.v.t.",IF(RecapLineair!$I$22&lt;A$120,"nee",G126))</f>
        <v>nee</v>
      </c>
      <c r="F126" s="16">
        <f>IF(A$120=RecapLineair!$I$22,RecapLineair!$H$23,99)</f>
        <v>99</v>
      </c>
      <c r="G126" s="16" t="str">
        <f>IF(D126=0,"n.v.t.",(IF(D126&lt;=RecapLineair!$H$12,"ja","nee")))</f>
        <v>nee</v>
      </c>
      <c r="H126" s="4">
        <f t="shared" si="2"/>
        <v>55000.179999999906</v>
      </c>
      <c r="I126" s="4"/>
      <c r="J126" s="5">
        <f>IF(D126=0,0,ROUND(+H126*RecapLineair!$H$13/12,2))</f>
        <v>183.33</v>
      </c>
      <c r="K126" s="4"/>
      <c r="L126" s="4">
        <f>IF(E126="ja",0,IF(D126=0,0,(MIN(ROUND(IF(Selectie!$A$4=1,+RecapLineair!$L$20-J126,(IF(Selectie!$A$4=2,(RecapLineair!$H$14-RecapLineair!$H$15)/(RecapLineair!$H$11-RecapLineair!$H$12),0))),2),H126))))</f>
        <v>833.33</v>
      </c>
      <c r="M126" s="4"/>
      <c r="N126" s="4">
        <f t="shared" si="1"/>
        <v>1016.6600000000001</v>
      </c>
      <c r="O126" s="4"/>
      <c r="P126" s="4">
        <f t="shared" si="3"/>
        <v>54166.849999999904</v>
      </c>
    </row>
    <row r="127" spans="1:16" x14ac:dyDescent="0.25">
      <c r="B127" s="3">
        <f t="shared" si="7"/>
        <v>2040</v>
      </c>
      <c r="C127">
        <v>56</v>
      </c>
      <c r="D127">
        <f>IF(D126=0,0,IF(D126+1&gt;RecapLineair!H$11,0,D126+1))</f>
        <v>56</v>
      </c>
      <c r="E127" s="16" t="str">
        <f>IF(D127=0,"n.v.t.",IF(RecapLineair!$I$22&lt;A$120,"nee",G127))</f>
        <v>nee</v>
      </c>
      <c r="F127" s="16">
        <f>IF(A$120=RecapLineair!$I$22,RecapLineair!$H$23,99)</f>
        <v>99</v>
      </c>
      <c r="G127" s="16" t="str">
        <f>IF(D127=0,"n.v.t.",(IF(D127&lt;=RecapLineair!$H$12,"ja","nee")))</f>
        <v>nee</v>
      </c>
      <c r="H127" s="4">
        <f t="shared" si="2"/>
        <v>54166.849999999904</v>
      </c>
      <c r="I127" s="4"/>
      <c r="J127" s="5">
        <f>IF(D127=0,0,ROUND(+H127*RecapLineair!$H$13/12,2))</f>
        <v>180.56</v>
      </c>
      <c r="K127" s="4"/>
      <c r="L127" s="4">
        <f>IF(E127="ja",0,IF(D127=0,0,(MIN(ROUND(IF(Selectie!$A$4=1,+RecapLineair!$L$20-J127,(IF(Selectie!$A$4=2,(RecapLineair!$H$14-RecapLineair!$H$15)/(RecapLineair!$H$11-RecapLineair!$H$12),0))),2),H127))))</f>
        <v>833.33</v>
      </c>
      <c r="M127" s="4"/>
      <c r="N127" s="4">
        <f t="shared" si="1"/>
        <v>1013.8900000000001</v>
      </c>
      <c r="O127" s="4"/>
      <c r="P127" s="4">
        <f t="shared" si="3"/>
        <v>53333.519999999902</v>
      </c>
    </row>
    <row r="128" spans="1:16" x14ac:dyDescent="0.25">
      <c r="B128" s="3">
        <f t="shared" si="7"/>
        <v>2071</v>
      </c>
      <c r="C128">
        <v>57</v>
      </c>
      <c r="D128">
        <f>IF(D127=0,0,IF(D127+1&gt;RecapLineair!H$11,0,D127+1))</f>
        <v>57</v>
      </c>
      <c r="E128" s="16" t="str">
        <f>IF(D128=0,"n.v.t.",IF(RecapLineair!$I$22&lt;A$120,"nee",G128))</f>
        <v>nee</v>
      </c>
      <c r="F128" s="16">
        <f>IF(A$120=RecapLineair!$I$22,RecapLineair!$H$23,99)</f>
        <v>99</v>
      </c>
      <c r="G128" s="16" t="str">
        <f>IF(D128=0,"n.v.t.",(IF(D128&lt;=RecapLineair!$H$12,"ja","nee")))</f>
        <v>nee</v>
      </c>
      <c r="H128" s="4">
        <f t="shared" si="2"/>
        <v>53333.519999999902</v>
      </c>
      <c r="I128" s="4"/>
      <c r="J128" s="5">
        <f>IF(D128=0,0,ROUND(+H128*RecapLineair!$H$13/12,2))</f>
        <v>177.78</v>
      </c>
      <c r="K128" s="4"/>
      <c r="L128" s="4">
        <f>IF(E128="ja",0,IF(D128=0,0,(MIN(ROUND(IF(Selectie!$A$4=1,+RecapLineair!$L$20-J128,(IF(Selectie!$A$4=2,(RecapLineair!$H$14-RecapLineair!$H$15)/(RecapLineair!$H$11-RecapLineair!$H$12),0))),2),H128))))</f>
        <v>833.33</v>
      </c>
      <c r="M128" s="4"/>
      <c r="N128" s="4">
        <f t="shared" si="1"/>
        <v>1011.11</v>
      </c>
      <c r="O128" s="4"/>
      <c r="P128" s="4">
        <f t="shared" si="3"/>
        <v>52500.1899999999</v>
      </c>
    </row>
    <row r="129" spans="1:16" x14ac:dyDescent="0.25">
      <c r="B129" s="3">
        <f t="shared" si="7"/>
        <v>2101</v>
      </c>
      <c r="C129">
        <v>58</v>
      </c>
      <c r="D129">
        <f>IF(D128=0,0,IF(D128+1&gt;RecapLineair!H$11,0,D128+1))</f>
        <v>58</v>
      </c>
      <c r="E129" s="16" t="str">
        <f>IF(D129=0,"n.v.t.",IF(RecapLineair!$I$22&lt;A$120,"nee",G129))</f>
        <v>nee</v>
      </c>
      <c r="F129" s="16">
        <f>IF(A$120=RecapLineair!$I$22,RecapLineair!$H$23,99)</f>
        <v>99</v>
      </c>
      <c r="G129" s="16" t="str">
        <f>IF(D129=0,"n.v.t.",(IF(D129&lt;=RecapLineair!$H$12,"ja","nee")))</f>
        <v>nee</v>
      </c>
      <c r="H129" s="4">
        <f t="shared" si="2"/>
        <v>52500.1899999999</v>
      </c>
      <c r="I129" s="4"/>
      <c r="J129" s="5">
        <f>IF(D129=0,0,ROUND(+H129*RecapLineair!$H$13/12,2))</f>
        <v>175</v>
      </c>
      <c r="K129" s="4"/>
      <c r="L129" s="4">
        <f>IF(E129="ja",0,IF(D129=0,0,(MIN(ROUND(IF(Selectie!$A$4=1,+RecapLineair!$L$20-J129,(IF(Selectie!$A$4=2,(RecapLineair!$H$14-RecapLineair!$H$15)/(RecapLineair!$H$11-RecapLineair!$H$12),0))),2),H129))))</f>
        <v>833.33</v>
      </c>
      <c r="M129" s="4"/>
      <c r="N129" s="4">
        <f t="shared" si="1"/>
        <v>1008.33</v>
      </c>
      <c r="O129" s="4"/>
      <c r="P129" s="4">
        <f t="shared" si="3"/>
        <v>51666.859999999899</v>
      </c>
    </row>
    <row r="130" spans="1:16" x14ac:dyDescent="0.25">
      <c r="B130" s="3">
        <f t="shared" si="7"/>
        <v>2132</v>
      </c>
      <c r="C130">
        <v>59</v>
      </c>
      <c r="D130">
        <f>IF(D129=0,0,IF(D129+1&gt;RecapLineair!H$11,0,D129+1))</f>
        <v>59</v>
      </c>
      <c r="E130" s="16" t="str">
        <f>IF(D130=0,"n.v.t.",IF(RecapLineair!$I$22&lt;A$120,"nee",G130))</f>
        <v>nee</v>
      </c>
      <c r="F130" s="16">
        <f>IF(A$120=RecapLineair!$I$22,RecapLineair!$H$23,99)</f>
        <v>99</v>
      </c>
      <c r="G130" s="16" t="str">
        <f>IF(D130=0,"n.v.t.",(IF(D130&lt;=RecapLineair!$H$12,"ja","nee")))</f>
        <v>nee</v>
      </c>
      <c r="H130" s="4">
        <f t="shared" si="2"/>
        <v>51666.859999999899</v>
      </c>
      <c r="I130" s="4"/>
      <c r="J130" s="5">
        <f>IF(D130=0,0,ROUND(+H130*RecapLineair!$H$13/12,2))</f>
        <v>172.22</v>
      </c>
      <c r="K130" s="4"/>
      <c r="L130" s="4">
        <f>IF(E130="ja",0,IF(D130=0,0,(MIN(ROUND(IF(Selectie!$A$4=1,+RecapLineair!$L$20-J130,(IF(Selectie!$A$4=2,(RecapLineair!$H$14-RecapLineair!$H$15)/(RecapLineair!$H$11-RecapLineair!$H$12),0))),2),H130))))</f>
        <v>833.33</v>
      </c>
      <c r="M130" s="4"/>
      <c r="N130" s="4">
        <f t="shared" si="1"/>
        <v>1005.5500000000001</v>
      </c>
      <c r="O130" s="4"/>
      <c r="P130" s="4">
        <f t="shared" si="3"/>
        <v>50833.529999999897</v>
      </c>
    </row>
    <row r="131" spans="1:16" x14ac:dyDescent="0.25">
      <c r="B131" s="3">
        <f t="shared" si="7"/>
        <v>2162</v>
      </c>
      <c r="C131">
        <v>60</v>
      </c>
      <c r="D131">
        <f>IF(D130=0,0,IF(D130+1&gt;RecapLineair!H$11,0,D130+1))</f>
        <v>60</v>
      </c>
      <c r="E131" s="16" t="str">
        <f>IF(D131=0,"n.v.t.",IF(RecapLineair!$I$22&lt;A$120,"nee",G131))</f>
        <v>nee</v>
      </c>
      <c r="F131" s="16">
        <f>IF(A$120=RecapLineair!$I$22,RecapLineair!$H$23,99)</f>
        <v>99</v>
      </c>
      <c r="G131" s="16" t="str">
        <f>IF(D131=0,"n.v.t.",(IF(D131&lt;=RecapLineair!$H$12,"ja","nee")))</f>
        <v>nee</v>
      </c>
      <c r="H131" s="4">
        <f t="shared" si="2"/>
        <v>50833.529999999897</v>
      </c>
      <c r="I131" s="4"/>
      <c r="J131" s="5">
        <f>IF(D131=0,0,ROUND(+H131*RecapLineair!$H$13/12,2))</f>
        <v>169.45</v>
      </c>
      <c r="K131" s="4"/>
      <c r="L131" s="4">
        <f>IF(E131="ja",0,IF(D131=0,0,(MIN(ROUND(IF(Selectie!$A$4=1,+RecapLineair!$L$20-J131,(IF(Selectie!$A$4=2,(RecapLineair!$H$14-RecapLineair!$H$15)/(RecapLineair!$H$11-RecapLineair!$H$12),0))),2),H131))))</f>
        <v>833.33</v>
      </c>
      <c r="M131" s="4"/>
      <c r="N131" s="4">
        <f t="shared" si="1"/>
        <v>1002.78</v>
      </c>
      <c r="O131" s="4"/>
      <c r="P131" s="4">
        <f t="shared" si="3"/>
        <v>50000.199999999895</v>
      </c>
    </row>
    <row r="132" spans="1:16" x14ac:dyDescent="0.25">
      <c r="B132" s="3"/>
      <c r="E132" s="16"/>
      <c r="F132" s="16"/>
      <c r="G132" s="16"/>
      <c r="H132" s="4"/>
      <c r="I132" s="29"/>
      <c r="J132" s="28">
        <f>SUM(J120:J131)</f>
        <v>2216.6799999999998</v>
      </c>
      <c r="K132" s="29"/>
      <c r="L132" s="28">
        <f>SUM(L120:L131)</f>
        <v>9999.9600000000009</v>
      </c>
      <c r="M132" s="29"/>
      <c r="N132" s="28">
        <f>J132+L132</f>
        <v>12216.640000000001</v>
      </c>
      <c r="O132" s="29"/>
      <c r="P132" s="4"/>
    </row>
    <row r="133" spans="1:16" x14ac:dyDescent="0.25">
      <c r="B133" s="3"/>
      <c r="E133" s="16"/>
      <c r="F133" s="16"/>
      <c r="G133" s="16"/>
      <c r="H133" s="4"/>
      <c r="I133" s="29"/>
      <c r="J133" s="29"/>
      <c r="K133" s="29"/>
      <c r="L133" s="29"/>
      <c r="M133" s="29"/>
      <c r="N133" s="29"/>
      <c r="O133" s="29"/>
      <c r="P133" s="4"/>
    </row>
    <row r="134" spans="1:16" x14ac:dyDescent="0.25">
      <c r="A134" s="2">
        <f>A120+1</f>
        <v>2024</v>
      </c>
      <c r="B134" s="3">
        <f t="shared" ref="B134:B145" si="8">DATE(1,C134,1)</f>
        <v>2193</v>
      </c>
      <c r="C134">
        <v>61</v>
      </c>
      <c r="D134">
        <f>IF(D131=0,0,IF(D131+1&gt;RecapLineair!H$11,0,D131+1))</f>
        <v>61</v>
      </c>
      <c r="E134" s="16" t="str">
        <f>IF(D134=0,"n.v.t.",IF(RecapLineair!$I$22&lt;A$134,"nee",G134))</f>
        <v>nee</v>
      </c>
      <c r="F134" s="16">
        <f>IF(A$134=RecapLineair!$I$22,RecapLineair!$H$23,99)</f>
        <v>99</v>
      </c>
      <c r="G134" s="16" t="str">
        <f>IF(D134=0,"n.v.t.",(IF(D134&lt;=RecapLineair!$H$12,"ja","nee")))</f>
        <v>nee</v>
      </c>
      <c r="H134" s="4">
        <f>+P131</f>
        <v>50000.199999999895</v>
      </c>
      <c r="I134" s="4"/>
      <c r="J134" s="5">
        <f>IF(D134=0,0,ROUND(+H134*RecapLineair!$H$13/12,2))</f>
        <v>166.67</v>
      </c>
      <c r="K134" s="4"/>
      <c r="L134" s="4">
        <f>IF(E134="ja",0,IF(D134=0,0,(MIN(ROUND(IF(Selectie!$A$4=1,+RecapLineair!$L$20-J134,(IF(Selectie!$A$4=2,(RecapLineair!$H$14-RecapLineair!$H$15)/(RecapLineair!$H$11-RecapLineair!$H$12),0))),2),H134))))</f>
        <v>833.33</v>
      </c>
      <c r="M134" s="4"/>
      <c r="N134" s="4">
        <f t="shared" ref="N134:N201" si="9">J134+L134</f>
        <v>1000</v>
      </c>
      <c r="O134" s="4"/>
      <c r="P134" s="4">
        <f t="shared" si="3"/>
        <v>49166.869999999893</v>
      </c>
    </row>
    <row r="135" spans="1:16" x14ac:dyDescent="0.25">
      <c r="B135" s="3">
        <f t="shared" si="8"/>
        <v>2224</v>
      </c>
      <c r="C135">
        <v>62</v>
      </c>
      <c r="D135">
        <f>IF(D134=0,0,IF(D134+1&gt;RecapLineair!H$11,0,D134+1))</f>
        <v>62</v>
      </c>
      <c r="E135" s="16" t="str">
        <f>IF(D135=0,"n.v.t.",IF(RecapLineair!$I$22&lt;A$134,"nee",G135))</f>
        <v>nee</v>
      </c>
      <c r="F135" s="16">
        <f>IF(A$134=RecapLineair!$I$22,RecapLineair!$H$23,99)</f>
        <v>99</v>
      </c>
      <c r="G135" s="16" t="str">
        <f>IF(D135=0,"n.v.t.",(IF(D135&lt;=RecapLineair!$H$12,"ja","nee")))</f>
        <v>nee</v>
      </c>
      <c r="H135" s="4">
        <f t="shared" si="2"/>
        <v>49166.869999999893</v>
      </c>
      <c r="I135" s="4"/>
      <c r="J135" s="5">
        <f>IF(D135=0,0,ROUND(+H135*RecapLineair!$H$13/12,2))</f>
        <v>163.89</v>
      </c>
      <c r="K135" s="4"/>
      <c r="L135" s="4">
        <f>IF(E135="ja",0,IF(D135=0,0,(MIN(ROUND(IF(Selectie!$A$4=1,+RecapLineair!$L$20-J135,(IF(Selectie!$A$4=2,(RecapLineair!$H$14-RecapLineair!$H$15)/(RecapLineair!$H$11-RecapLineair!$H$12),0))),2),H135))))</f>
        <v>833.33</v>
      </c>
      <c r="M135" s="4"/>
      <c r="N135" s="4">
        <f t="shared" si="9"/>
        <v>997.22</v>
      </c>
      <c r="O135" s="4"/>
      <c r="P135" s="4">
        <f t="shared" si="3"/>
        <v>48333.539999999892</v>
      </c>
    </row>
    <row r="136" spans="1:16" x14ac:dyDescent="0.25">
      <c r="B136" s="3">
        <f t="shared" si="8"/>
        <v>2252</v>
      </c>
      <c r="C136">
        <v>63</v>
      </c>
      <c r="D136">
        <f>IF(D135=0,0,IF(D135+1&gt;RecapLineair!H$11,0,D135+1))</f>
        <v>63</v>
      </c>
      <c r="E136" s="16" t="str">
        <f>IF(D136=0,"n.v.t.",IF(RecapLineair!$I$22&lt;A$134,"nee",G136))</f>
        <v>nee</v>
      </c>
      <c r="F136" s="16">
        <f>IF(A$134=RecapLineair!$I$22,RecapLineair!$H$23,99)</f>
        <v>99</v>
      </c>
      <c r="G136" s="16" t="str">
        <f>IF(D136=0,"n.v.t.",(IF(D136&lt;=RecapLineair!$H$12,"ja","nee")))</f>
        <v>nee</v>
      </c>
      <c r="H136" s="4">
        <f t="shared" si="2"/>
        <v>48333.539999999892</v>
      </c>
      <c r="I136" s="4"/>
      <c r="J136" s="5">
        <f>IF(D136=0,0,ROUND(+H136*RecapLineair!$H$13/12,2))</f>
        <v>161.11000000000001</v>
      </c>
      <c r="K136" s="4"/>
      <c r="L136" s="4">
        <f>IF(E136="ja",0,IF(D136=0,0,(MIN(ROUND(IF(Selectie!$A$4=1,+RecapLineair!$L$20-J136,(IF(Selectie!$A$4=2,(RecapLineair!$H$14-RecapLineair!$H$15)/(RecapLineair!$H$11-RecapLineair!$H$12),0))),2),H136))))</f>
        <v>833.33</v>
      </c>
      <c r="M136" s="4"/>
      <c r="N136" s="4">
        <f t="shared" si="9"/>
        <v>994.44</v>
      </c>
      <c r="O136" s="4"/>
      <c r="P136" s="4">
        <f t="shared" si="3"/>
        <v>47500.20999999989</v>
      </c>
    </row>
    <row r="137" spans="1:16" x14ac:dyDescent="0.25">
      <c r="B137" s="3">
        <f t="shared" si="8"/>
        <v>2283</v>
      </c>
      <c r="C137">
        <v>64</v>
      </c>
      <c r="D137">
        <f>IF(D136=0,0,IF(D136+1&gt;RecapLineair!H$11,0,D136+1))</f>
        <v>64</v>
      </c>
      <c r="E137" s="16" t="str">
        <f>IF(D137=0,"n.v.t.",IF(RecapLineair!$I$22&lt;A$134,"nee",G137))</f>
        <v>nee</v>
      </c>
      <c r="F137" s="16">
        <f>IF(A$134=RecapLineair!$I$22,RecapLineair!$H$23,99)</f>
        <v>99</v>
      </c>
      <c r="G137" s="16" t="str">
        <f>IF(D137=0,"n.v.t.",(IF(D137&lt;=RecapLineair!$H$12,"ja","nee")))</f>
        <v>nee</v>
      </c>
      <c r="H137" s="4">
        <f t="shared" si="2"/>
        <v>47500.20999999989</v>
      </c>
      <c r="I137" s="4"/>
      <c r="J137" s="5">
        <f>IF(D137=0,0,ROUND(+H137*RecapLineair!$H$13/12,2))</f>
        <v>158.33000000000001</v>
      </c>
      <c r="K137" s="4"/>
      <c r="L137" s="4">
        <f>IF(E137="ja",0,IF(D137=0,0,(MIN(ROUND(IF(Selectie!$A$4=1,+RecapLineair!$L$20-J137,(IF(Selectie!$A$4=2,(RecapLineair!$H$14-RecapLineair!$H$15)/(RecapLineair!$H$11-RecapLineair!$H$12),0))),2),H137))))</f>
        <v>833.33</v>
      </c>
      <c r="M137" s="4"/>
      <c r="N137" s="4">
        <f t="shared" si="9"/>
        <v>991.66000000000008</v>
      </c>
      <c r="O137" s="4"/>
      <c r="P137" s="4">
        <f t="shared" si="3"/>
        <v>46666.879999999888</v>
      </c>
    </row>
    <row r="138" spans="1:16" x14ac:dyDescent="0.25">
      <c r="B138" s="3">
        <f t="shared" si="8"/>
        <v>2313</v>
      </c>
      <c r="C138">
        <v>65</v>
      </c>
      <c r="D138">
        <f>IF(D137=0,0,IF(D137+1&gt;RecapLineair!H$11,0,D137+1))</f>
        <v>65</v>
      </c>
      <c r="E138" s="16" t="str">
        <f>IF(D138=0,"n.v.t.",IF(RecapLineair!$I$22&lt;A$134,"nee",G138))</f>
        <v>nee</v>
      </c>
      <c r="F138" s="16">
        <f>IF(A$134=RecapLineair!$I$22,RecapLineair!$H$23,99)</f>
        <v>99</v>
      </c>
      <c r="G138" s="16" t="str">
        <f>IF(D138=0,"n.v.t.",(IF(D138&lt;=RecapLineair!$H$12,"ja","nee")))</f>
        <v>nee</v>
      </c>
      <c r="H138" s="4">
        <f t="shared" si="2"/>
        <v>46666.879999999888</v>
      </c>
      <c r="I138" s="4"/>
      <c r="J138" s="5">
        <f>IF(D138=0,0,ROUND(+H138*RecapLineair!$H$13/12,2))</f>
        <v>155.56</v>
      </c>
      <c r="K138" s="4"/>
      <c r="L138" s="4">
        <f>IF(E138="ja",0,IF(D138=0,0,(MIN(ROUND(IF(Selectie!$A$4=1,+RecapLineair!$L$20-J138,(IF(Selectie!$A$4=2,(RecapLineair!$H$14-RecapLineair!$H$15)/(RecapLineair!$H$11-RecapLineair!$H$12),0))),2),H138))))</f>
        <v>833.33</v>
      </c>
      <c r="M138" s="4"/>
      <c r="N138" s="4">
        <f t="shared" si="9"/>
        <v>988.8900000000001</v>
      </c>
      <c r="O138" s="4"/>
      <c r="P138" s="4">
        <f t="shared" si="3"/>
        <v>45833.549999999886</v>
      </c>
    </row>
    <row r="139" spans="1:16" x14ac:dyDescent="0.25">
      <c r="B139" s="3">
        <f t="shared" si="8"/>
        <v>2344</v>
      </c>
      <c r="C139">
        <v>66</v>
      </c>
      <c r="D139">
        <f>IF(D138=0,0,IF(D138+1&gt;RecapLineair!H$11,0,D138+1))</f>
        <v>66</v>
      </c>
      <c r="E139" s="16" t="str">
        <f>IF(D139=0,"n.v.t.",IF(RecapLineair!$I$22&lt;A$134,"nee",G139))</f>
        <v>nee</v>
      </c>
      <c r="F139" s="16">
        <f>IF(A$134=RecapLineair!$I$22,RecapLineair!$H$23,99)</f>
        <v>99</v>
      </c>
      <c r="G139" s="16" t="str">
        <f>IF(D139=0,"n.v.t.",(IF(D139&lt;=RecapLineair!$H$12,"ja","nee")))</f>
        <v>nee</v>
      </c>
      <c r="H139" s="4">
        <f t="shared" si="2"/>
        <v>45833.549999999886</v>
      </c>
      <c r="I139" s="4"/>
      <c r="J139" s="5">
        <f>IF(D139=0,0,ROUND(+H139*RecapLineair!$H$13/12,2))</f>
        <v>152.78</v>
      </c>
      <c r="K139" s="4"/>
      <c r="L139" s="4">
        <f>IF(E139="ja",0,IF(D139=0,0,(MIN(ROUND(IF(Selectie!$A$4=1,+RecapLineair!$L$20-J139,(IF(Selectie!$A$4=2,(RecapLineair!$H$14-RecapLineair!$H$15)/(RecapLineair!$H$11-RecapLineair!$H$12),0))),2),H139))))</f>
        <v>833.33</v>
      </c>
      <c r="M139" s="4"/>
      <c r="N139" s="4">
        <f t="shared" si="9"/>
        <v>986.11</v>
      </c>
      <c r="O139" s="4"/>
      <c r="P139" s="4">
        <f t="shared" si="3"/>
        <v>45000.219999999885</v>
      </c>
    </row>
    <row r="140" spans="1:16" x14ac:dyDescent="0.25">
      <c r="B140" s="3">
        <f t="shared" si="8"/>
        <v>2374</v>
      </c>
      <c r="C140">
        <v>67</v>
      </c>
      <c r="D140">
        <f>IF(D139=0,0,IF(D139+1&gt;RecapLineair!H$11,0,D139+1))</f>
        <v>67</v>
      </c>
      <c r="E140" s="16" t="str">
        <f>IF(D140=0,"n.v.t.",IF(RecapLineair!$I$22&lt;A$134,"nee",G140))</f>
        <v>nee</v>
      </c>
      <c r="F140" s="16">
        <f>IF(A$134=RecapLineair!$I$22,RecapLineair!$H$23,99)</f>
        <v>99</v>
      </c>
      <c r="G140" s="16" t="str">
        <f>IF(D140=0,"n.v.t.",(IF(D140&lt;=RecapLineair!$H$12,"ja","nee")))</f>
        <v>nee</v>
      </c>
      <c r="H140" s="4">
        <f t="shared" ref="H140:H201" si="10">+P139</f>
        <v>45000.219999999885</v>
      </c>
      <c r="I140" s="4"/>
      <c r="J140" s="5">
        <f>IF(D140=0,0,ROUND(+H140*RecapLineair!$H$13/12,2))</f>
        <v>150</v>
      </c>
      <c r="K140" s="4"/>
      <c r="L140" s="4">
        <f>IF(E140="ja",0,IF(D140=0,0,(MIN(ROUND(IF(Selectie!$A$4=1,+RecapLineair!$L$20-J140,(IF(Selectie!$A$4=2,(RecapLineair!$H$14-RecapLineair!$H$15)/(RecapLineair!$H$11-RecapLineair!$H$12),0))),2),H140))))</f>
        <v>833.33</v>
      </c>
      <c r="M140" s="4"/>
      <c r="N140" s="4">
        <f t="shared" si="9"/>
        <v>983.33</v>
      </c>
      <c r="O140" s="4"/>
      <c r="P140" s="4">
        <f t="shared" ref="P140:P201" si="11">+H140-L140</f>
        <v>44166.889999999883</v>
      </c>
    </row>
    <row r="141" spans="1:16" x14ac:dyDescent="0.25">
      <c r="B141" s="3">
        <f t="shared" si="8"/>
        <v>2405</v>
      </c>
      <c r="C141">
        <v>68</v>
      </c>
      <c r="D141">
        <f>IF(D140=0,0,IF(D140+1&gt;RecapLineair!H$11,0,D140+1))</f>
        <v>68</v>
      </c>
      <c r="E141" s="16" t="str">
        <f>IF(D141=0,"n.v.t.",IF(RecapLineair!$I$22&lt;A$134,"nee",G141))</f>
        <v>nee</v>
      </c>
      <c r="F141" s="16">
        <f>IF(A$134=RecapLineair!$I$22,RecapLineair!$H$23,99)</f>
        <v>99</v>
      </c>
      <c r="G141" s="16" t="str">
        <f>IF(D141=0,"n.v.t.",(IF(D141&lt;=RecapLineair!$H$12,"ja","nee")))</f>
        <v>nee</v>
      </c>
      <c r="H141" s="4">
        <f t="shared" si="10"/>
        <v>44166.889999999883</v>
      </c>
      <c r="I141" s="4"/>
      <c r="J141" s="5">
        <f>IF(D141=0,0,ROUND(+H141*RecapLineair!$H$13/12,2))</f>
        <v>147.22</v>
      </c>
      <c r="K141" s="4"/>
      <c r="L141" s="4">
        <f>IF(E141="ja",0,IF(D141=0,0,(MIN(ROUND(IF(Selectie!$A$4=1,+RecapLineair!$L$20-J141,(IF(Selectie!$A$4=2,(RecapLineair!$H$14-RecapLineair!$H$15)/(RecapLineair!$H$11-RecapLineair!$H$12),0))),2),H141))))</f>
        <v>833.33</v>
      </c>
      <c r="M141" s="4"/>
      <c r="N141" s="4">
        <f t="shared" si="9"/>
        <v>980.55000000000007</v>
      </c>
      <c r="O141" s="4"/>
      <c r="P141" s="4">
        <f t="shared" si="11"/>
        <v>43333.559999999881</v>
      </c>
    </row>
    <row r="142" spans="1:16" x14ac:dyDescent="0.25">
      <c r="B142" s="3">
        <f t="shared" si="8"/>
        <v>2436</v>
      </c>
      <c r="C142">
        <v>69</v>
      </c>
      <c r="D142">
        <f>IF(D141=0,0,IF(D141+1&gt;RecapLineair!H$11,0,D141+1))</f>
        <v>69</v>
      </c>
      <c r="E142" s="16" t="str">
        <f>IF(D142=0,"n.v.t.",IF(RecapLineair!$I$22&lt;A$134,"nee",G142))</f>
        <v>nee</v>
      </c>
      <c r="F142" s="16">
        <f>IF(A$134=RecapLineair!$I$22,RecapLineair!$H$23,99)</f>
        <v>99</v>
      </c>
      <c r="G142" s="16" t="str">
        <f>IF(D142=0,"n.v.t.",(IF(D142&lt;=RecapLineair!$H$12,"ja","nee")))</f>
        <v>nee</v>
      </c>
      <c r="H142" s="4">
        <f t="shared" si="10"/>
        <v>43333.559999999881</v>
      </c>
      <c r="I142" s="4"/>
      <c r="J142" s="5">
        <f>IF(D142=0,0,ROUND(+H142*RecapLineair!$H$13/12,2))</f>
        <v>144.44999999999999</v>
      </c>
      <c r="K142" s="4"/>
      <c r="L142" s="4">
        <f>IF(E142="ja",0,IF(D142=0,0,(MIN(ROUND(IF(Selectie!$A$4=1,+RecapLineair!$L$20-J142,(IF(Selectie!$A$4=2,(RecapLineair!$H$14-RecapLineair!$H$15)/(RecapLineair!$H$11-RecapLineair!$H$12),0))),2),H142))))</f>
        <v>833.33</v>
      </c>
      <c r="M142" s="4"/>
      <c r="N142" s="4">
        <f t="shared" si="9"/>
        <v>977.78</v>
      </c>
      <c r="O142" s="4"/>
      <c r="P142" s="4">
        <f t="shared" si="11"/>
        <v>42500.22999999988</v>
      </c>
    </row>
    <row r="143" spans="1:16" x14ac:dyDescent="0.25">
      <c r="B143" s="3">
        <f t="shared" si="8"/>
        <v>2466</v>
      </c>
      <c r="C143">
        <v>70</v>
      </c>
      <c r="D143">
        <f>IF(D142=0,0,IF(D142+1&gt;RecapLineair!H$11,0,D142+1))</f>
        <v>70</v>
      </c>
      <c r="E143" s="16" t="str">
        <f>IF(D143=0,"n.v.t.",IF(RecapLineair!$I$22&lt;A$134,"nee",G143))</f>
        <v>nee</v>
      </c>
      <c r="F143" s="16">
        <f>IF(A$134=RecapLineair!$I$22,RecapLineair!$H$23,99)</f>
        <v>99</v>
      </c>
      <c r="G143" s="16" t="str">
        <f>IF(D143=0,"n.v.t.",(IF(D143&lt;=RecapLineair!$H$12,"ja","nee")))</f>
        <v>nee</v>
      </c>
      <c r="H143" s="4">
        <f t="shared" si="10"/>
        <v>42500.22999999988</v>
      </c>
      <c r="I143" s="4"/>
      <c r="J143" s="5">
        <f>IF(D143=0,0,ROUND(+H143*RecapLineair!$H$13/12,2))</f>
        <v>141.66999999999999</v>
      </c>
      <c r="K143" s="4"/>
      <c r="L143" s="4">
        <f>IF(E143="ja",0,IF(D143=0,0,(MIN(ROUND(IF(Selectie!$A$4=1,+RecapLineair!$L$20-J143,(IF(Selectie!$A$4=2,(RecapLineair!$H$14-RecapLineair!$H$15)/(RecapLineair!$H$11-RecapLineair!$H$12),0))),2),H143))))</f>
        <v>833.33</v>
      </c>
      <c r="M143" s="4"/>
      <c r="N143" s="4">
        <f t="shared" si="9"/>
        <v>975</v>
      </c>
      <c r="O143" s="4"/>
      <c r="P143" s="4">
        <f t="shared" si="11"/>
        <v>41666.899999999878</v>
      </c>
    </row>
    <row r="144" spans="1:16" x14ac:dyDescent="0.25">
      <c r="B144" s="3">
        <f t="shared" si="8"/>
        <v>2497</v>
      </c>
      <c r="C144">
        <v>71</v>
      </c>
      <c r="D144">
        <f>IF(D143=0,0,IF(D143+1&gt;RecapLineair!H$11,0,D143+1))</f>
        <v>71</v>
      </c>
      <c r="E144" s="16" t="str">
        <f>IF(D144=0,"n.v.t.",IF(RecapLineair!$I$22&lt;A$134,"nee",G144))</f>
        <v>nee</v>
      </c>
      <c r="F144" s="16">
        <f>IF(A$134=RecapLineair!$I$22,RecapLineair!$H$23,99)</f>
        <v>99</v>
      </c>
      <c r="G144" s="16" t="str">
        <f>IF(D144=0,"n.v.t.",(IF(D144&lt;=RecapLineair!$H$12,"ja","nee")))</f>
        <v>nee</v>
      </c>
      <c r="H144" s="4">
        <f t="shared" si="10"/>
        <v>41666.899999999878</v>
      </c>
      <c r="I144" s="4"/>
      <c r="J144" s="5">
        <f>IF(D144=0,0,ROUND(+H144*RecapLineair!$H$13/12,2))</f>
        <v>138.88999999999999</v>
      </c>
      <c r="K144" s="4"/>
      <c r="L144" s="4">
        <f>IF(E144="ja",0,IF(D144=0,0,(MIN(ROUND(IF(Selectie!$A$4=1,+RecapLineair!$L$20-J144,(IF(Selectie!$A$4=2,(RecapLineair!$H$14-RecapLineair!$H$15)/(RecapLineair!$H$11-RecapLineair!$H$12),0))),2),H144))))</f>
        <v>833.33</v>
      </c>
      <c r="M144" s="4"/>
      <c r="N144" s="4">
        <f t="shared" si="9"/>
        <v>972.22</v>
      </c>
      <c r="O144" s="4"/>
      <c r="P144" s="4">
        <f t="shared" si="11"/>
        <v>40833.569999999876</v>
      </c>
    </row>
    <row r="145" spans="1:16" x14ac:dyDescent="0.25">
      <c r="B145" s="3">
        <f t="shared" si="8"/>
        <v>2527</v>
      </c>
      <c r="C145">
        <v>72</v>
      </c>
      <c r="D145">
        <f>IF(D144=0,0,IF(D144+1&gt;RecapLineair!H$11,0,D144+1))</f>
        <v>72</v>
      </c>
      <c r="E145" s="16" t="str">
        <f>IF(D145=0,"n.v.t.",IF(RecapLineair!$I$22&lt;A$134,"nee",G145))</f>
        <v>nee</v>
      </c>
      <c r="F145" s="16">
        <f>IF(A$134=RecapLineair!$I$22,RecapLineair!$H$23,99)</f>
        <v>99</v>
      </c>
      <c r="G145" s="16" t="str">
        <f>IF(D145=0,"n.v.t.",(IF(D145&lt;=RecapLineair!$H$12,"ja","nee")))</f>
        <v>nee</v>
      </c>
      <c r="H145" s="4">
        <f t="shared" si="10"/>
        <v>40833.569999999876</v>
      </c>
      <c r="I145" s="4"/>
      <c r="J145" s="5">
        <f>IF(D145=0,0,ROUND(+H145*RecapLineair!$H$13/12,2))</f>
        <v>136.11000000000001</v>
      </c>
      <c r="K145" s="4"/>
      <c r="L145" s="4">
        <f>IF(E145="ja",0,IF(D145=0,0,(MIN(ROUND(IF(Selectie!$A$4=1,+RecapLineair!$L$20-J145,(IF(Selectie!$A$4=2,(RecapLineair!$H$14-RecapLineair!$H$15)/(RecapLineair!$H$11-RecapLineair!$H$12),0))),2),H145))))</f>
        <v>833.33</v>
      </c>
      <c r="M145" s="4"/>
      <c r="N145" s="4">
        <f t="shared" si="9"/>
        <v>969.44</v>
      </c>
      <c r="O145" s="4"/>
      <c r="P145" s="4">
        <f t="shared" si="11"/>
        <v>40000.239999999874</v>
      </c>
    </row>
    <row r="146" spans="1:16" x14ac:dyDescent="0.25">
      <c r="B146" s="3"/>
      <c r="E146" s="16"/>
      <c r="F146" s="16"/>
      <c r="G146" s="16"/>
      <c r="H146" s="4"/>
      <c r="I146" s="29"/>
      <c r="J146" s="28">
        <f>SUM(J134:J145)</f>
        <v>1816.6800000000003</v>
      </c>
      <c r="K146" s="29"/>
      <c r="L146" s="28">
        <f>SUM(L134:L145)</f>
        <v>9999.9600000000009</v>
      </c>
      <c r="M146" s="29"/>
      <c r="N146" s="28">
        <f>J146+L146</f>
        <v>11816.640000000001</v>
      </c>
      <c r="O146" s="29"/>
      <c r="P146" s="4"/>
    </row>
    <row r="147" spans="1:16" x14ac:dyDescent="0.25">
      <c r="B147" s="3"/>
      <c r="E147" s="16"/>
      <c r="F147" s="16"/>
      <c r="G147" s="16"/>
      <c r="H147" s="4"/>
      <c r="I147" s="29"/>
      <c r="J147" s="29"/>
      <c r="K147" s="29"/>
      <c r="L147" s="29"/>
      <c r="M147" s="29"/>
      <c r="N147" s="29"/>
      <c r="O147" s="29"/>
      <c r="P147" s="4"/>
    </row>
    <row r="148" spans="1:16" x14ac:dyDescent="0.25">
      <c r="A148" s="2">
        <f>A134+1</f>
        <v>2025</v>
      </c>
      <c r="B148" s="3">
        <f t="shared" ref="B148:B159" si="12">DATE(1,C148,1)</f>
        <v>2558</v>
      </c>
      <c r="C148">
        <v>73</v>
      </c>
      <c r="D148">
        <f>IF(D145=0,0,IF(D145+1&gt;RecapLineair!H$11,0,D145+1))</f>
        <v>73</v>
      </c>
      <c r="E148" s="16" t="str">
        <f>IF(D148=0,"n.v.t.",IF(RecapLineair!$I$22&lt;A$148,"nee",G148))</f>
        <v>nee</v>
      </c>
      <c r="F148" s="16">
        <f>IF(A$148=RecapLineair!$I$22,RecapLineair!$H$23,99)</f>
        <v>99</v>
      </c>
      <c r="G148" s="16" t="str">
        <f>IF(D148=0,"n.v.t.",(IF(D148&lt;=RecapLineair!$H$12,"ja","nee")))</f>
        <v>nee</v>
      </c>
      <c r="H148" s="4">
        <f>+P145</f>
        <v>40000.239999999874</v>
      </c>
      <c r="I148" s="4"/>
      <c r="J148" s="5">
        <f>IF(D148=0,0,ROUND(+H148*RecapLineair!$H$13/12,2))</f>
        <v>133.33000000000001</v>
      </c>
      <c r="K148" s="4"/>
      <c r="L148" s="4">
        <f>IF(E148="ja",0,IF(D148=0,0,(MIN(ROUND(IF(Selectie!$A$4=1,+RecapLineair!$L$20-J148,(IF(Selectie!$A$4=2,(RecapLineair!$H$14-RecapLineair!$H$15)/(RecapLineair!$H$11-RecapLineair!$H$12),0))),2),H148))))</f>
        <v>833.33</v>
      </c>
      <c r="M148" s="4"/>
      <c r="N148" s="4">
        <f t="shared" si="9"/>
        <v>966.66000000000008</v>
      </c>
      <c r="O148" s="4"/>
      <c r="P148" s="4">
        <f t="shared" si="11"/>
        <v>39166.909999999873</v>
      </c>
    </row>
    <row r="149" spans="1:16" x14ac:dyDescent="0.25">
      <c r="B149" s="3">
        <f t="shared" si="12"/>
        <v>2589</v>
      </c>
      <c r="C149">
        <v>74</v>
      </c>
      <c r="D149">
        <f>IF(D148=0,0,IF(D148+1&gt;RecapLineair!H$11,0,D148+1))</f>
        <v>74</v>
      </c>
      <c r="E149" s="16" t="str">
        <f>IF(D149=0,"n.v.t.",IF(RecapLineair!$I$22&lt;A$148,"nee",G149))</f>
        <v>nee</v>
      </c>
      <c r="F149" s="16">
        <f>IF(A$148=RecapLineair!$I$22,RecapLineair!$H$23,99)</f>
        <v>99</v>
      </c>
      <c r="G149" s="16" t="str">
        <f>IF(D149=0,"n.v.t.",(IF(D149&lt;=RecapLineair!$H$12,"ja","nee")))</f>
        <v>nee</v>
      </c>
      <c r="H149" s="4">
        <f t="shared" si="10"/>
        <v>39166.909999999873</v>
      </c>
      <c r="I149" s="4"/>
      <c r="J149" s="5">
        <f>IF(D149=0,0,ROUND(+H149*RecapLineair!$H$13/12,2))</f>
        <v>130.56</v>
      </c>
      <c r="K149" s="4"/>
      <c r="L149" s="4">
        <f>IF(E149="ja",0,IF(D149=0,0,(MIN(ROUND(IF(Selectie!$A$4=1,+RecapLineair!$L$20-J149,(IF(Selectie!$A$4=2,(RecapLineair!$H$14-RecapLineair!$H$15)/(RecapLineair!$H$11-RecapLineair!$H$12),0))),2),H149))))</f>
        <v>833.33</v>
      </c>
      <c r="M149" s="4"/>
      <c r="N149" s="4">
        <f t="shared" si="9"/>
        <v>963.8900000000001</v>
      </c>
      <c r="O149" s="4"/>
      <c r="P149" s="4">
        <f t="shared" si="11"/>
        <v>38333.579999999871</v>
      </c>
    </row>
    <row r="150" spans="1:16" x14ac:dyDescent="0.25">
      <c r="B150" s="3">
        <f t="shared" si="12"/>
        <v>2617</v>
      </c>
      <c r="C150">
        <v>75</v>
      </c>
      <c r="D150">
        <f>IF(D149=0,0,IF(D149+1&gt;RecapLineair!H$11,0,D149+1))</f>
        <v>75</v>
      </c>
      <c r="E150" s="16" t="str">
        <f>IF(D150=0,"n.v.t.",IF(RecapLineair!$I$22&lt;A$148,"nee",G150))</f>
        <v>nee</v>
      </c>
      <c r="F150" s="16">
        <f>IF(A$148=RecapLineair!$I$22,RecapLineair!$H$23,99)</f>
        <v>99</v>
      </c>
      <c r="G150" s="16" t="str">
        <f>IF(D150=0,"n.v.t.",(IF(D150&lt;=RecapLineair!$H$12,"ja","nee")))</f>
        <v>nee</v>
      </c>
      <c r="H150" s="4">
        <f t="shared" si="10"/>
        <v>38333.579999999871</v>
      </c>
      <c r="I150" s="4"/>
      <c r="J150" s="5">
        <f>IF(D150=0,0,ROUND(+H150*RecapLineair!$H$13/12,2))</f>
        <v>127.78</v>
      </c>
      <c r="K150" s="4"/>
      <c r="L150" s="4">
        <f>IF(E150="ja",0,IF(D150=0,0,(MIN(ROUND(IF(Selectie!$A$4=1,+RecapLineair!$L$20-J150,(IF(Selectie!$A$4=2,(RecapLineair!$H$14-RecapLineair!$H$15)/(RecapLineair!$H$11-RecapLineair!$H$12),0))),2),H150))))</f>
        <v>833.33</v>
      </c>
      <c r="M150" s="4"/>
      <c r="N150" s="4">
        <f t="shared" si="9"/>
        <v>961.11</v>
      </c>
      <c r="O150" s="4"/>
      <c r="P150" s="4">
        <f t="shared" si="11"/>
        <v>37500.249999999869</v>
      </c>
    </row>
    <row r="151" spans="1:16" x14ac:dyDescent="0.25">
      <c r="B151" s="3">
        <f t="shared" si="12"/>
        <v>2648</v>
      </c>
      <c r="C151">
        <v>76</v>
      </c>
      <c r="D151">
        <f>IF(D150=0,0,IF(D150+1&gt;RecapLineair!H$11,0,D150+1))</f>
        <v>76</v>
      </c>
      <c r="E151" s="16" t="str">
        <f>IF(D151=0,"n.v.t.",IF(RecapLineair!$I$22&lt;A$148,"nee",G151))</f>
        <v>nee</v>
      </c>
      <c r="F151" s="16">
        <f>IF(A$148=RecapLineair!$I$22,RecapLineair!$H$23,99)</f>
        <v>99</v>
      </c>
      <c r="G151" s="16" t="str">
        <f>IF(D151=0,"n.v.t.",(IF(D151&lt;=RecapLineair!$H$12,"ja","nee")))</f>
        <v>nee</v>
      </c>
      <c r="H151" s="4">
        <f t="shared" si="10"/>
        <v>37500.249999999869</v>
      </c>
      <c r="I151" s="4"/>
      <c r="J151" s="5">
        <f>IF(D151=0,0,ROUND(+H151*RecapLineair!$H$13/12,2))</f>
        <v>125</v>
      </c>
      <c r="K151" s="4"/>
      <c r="L151" s="4">
        <f>IF(E151="ja",0,IF(D151=0,0,(MIN(ROUND(IF(Selectie!$A$4=1,+RecapLineair!$L$20-J151,(IF(Selectie!$A$4=2,(RecapLineair!$H$14-RecapLineair!$H$15)/(RecapLineair!$H$11-RecapLineair!$H$12),0))),2),H151))))</f>
        <v>833.33</v>
      </c>
      <c r="M151" s="4"/>
      <c r="N151" s="4">
        <f t="shared" si="9"/>
        <v>958.33</v>
      </c>
      <c r="O151" s="4"/>
      <c r="P151" s="4">
        <f t="shared" si="11"/>
        <v>36666.919999999867</v>
      </c>
    </row>
    <row r="152" spans="1:16" x14ac:dyDescent="0.25">
      <c r="B152" s="3">
        <f t="shared" si="12"/>
        <v>2678</v>
      </c>
      <c r="C152">
        <v>77</v>
      </c>
      <c r="D152">
        <f>IF(D151=0,0,IF(D151+1&gt;RecapLineair!H$11,0,D151+1))</f>
        <v>77</v>
      </c>
      <c r="E152" s="16" t="str">
        <f>IF(D152=0,"n.v.t.",IF(RecapLineair!$I$22&lt;A$148,"nee",G152))</f>
        <v>nee</v>
      </c>
      <c r="F152" s="16">
        <f>IF(A$148=RecapLineair!$I$22,RecapLineair!$H$23,99)</f>
        <v>99</v>
      </c>
      <c r="G152" s="16" t="str">
        <f>IF(D152=0,"n.v.t.",(IF(D152&lt;=RecapLineair!$H$12,"ja","nee")))</f>
        <v>nee</v>
      </c>
      <c r="H152" s="4">
        <f t="shared" si="10"/>
        <v>36666.919999999867</v>
      </c>
      <c r="I152" s="4"/>
      <c r="J152" s="5">
        <f>IF(D152=0,0,ROUND(+H152*RecapLineair!$H$13/12,2))</f>
        <v>122.22</v>
      </c>
      <c r="K152" s="4"/>
      <c r="L152" s="4">
        <f>IF(E152="ja",0,IF(D152=0,0,(MIN(ROUND(IF(Selectie!$A$4=1,+RecapLineair!$L$20-J152,(IF(Selectie!$A$4=2,(RecapLineair!$H$14-RecapLineair!$H$15)/(RecapLineair!$H$11-RecapLineair!$H$12),0))),2),H152))))</f>
        <v>833.33</v>
      </c>
      <c r="M152" s="4"/>
      <c r="N152" s="4">
        <f t="shared" si="9"/>
        <v>955.55000000000007</v>
      </c>
      <c r="O152" s="4"/>
      <c r="P152" s="4">
        <f t="shared" si="11"/>
        <v>35833.589999999866</v>
      </c>
    </row>
    <row r="153" spans="1:16" x14ac:dyDescent="0.25">
      <c r="B153" s="3">
        <f t="shared" si="12"/>
        <v>2709</v>
      </c>
      <c r="C153">
        <v>78</v>
      </c>
      <c r="D153">
        <f>IF(D152=0,0,IF(D152+1&gt;RecapLineair!H$11,0,D152+1))</f>
        <v>78</v>
      </c>
      <c r="E153" s="16" t="str">
        <f>IF(D153=0,"n.v.t.",IF(RecapLineair!$I$22&lt;A$148,"nee",G153))</f>
        <v>nee</v>
      </c>
      <c r="F153" s="16">
        <f>IF(A$148=RecapLineair!$I$22,RecapLineair!$H$23,99)</f>
        <v>99</v>
      </c>
      <c r="G153" s="16" t="str">
        <f>IF(D153=0,"n.v.t.",(IF(D153&lt;=RecapLineair!$H$12,"ja","nee")))</f>
        <v>nee</v>
      </c>
      <c r="H153" s="4">
        <f t="shared" si="10"/>
        <v>35833.589999999866</v>
      </c>
      <c r="I153" s="4"/>
      <c r="J153" s="5">
        <f>IF(D153=0,0,ROUND(+H153*RecapLineair!$H$13/12,2))</f>
        <v>119.45</v>
      </c>
      <c r="K153" s="4"/>
      <c r="L153" s="4">
        <f>IF(E153="ja",0,IF(D153=0,0,(MIN(ROUND(IF(Selectie!$A$4=1,+RecapLineair!$L$20-J153,(IF(Selectie!$A$4=2,(RecapLineair!$H$14-RecapLineair!$H$15)/(RecapLineair!$H$11-RecapLineair!$H$12),0))),2),H153))))</f>
        <v>833.33</v>
      </c>
      <c r="M153" s="4"/>
      <c r="N153" s="4">
        <f t="shared" si="9"/>
        <v>952.78000000000009</v>
      </c>
      <c r="O153" s="4"/>
      <c r="P153" s="4">
        <f t="shared" si="11"/>
        <v>35000.259999999864</v>
      </c>
    </row>
    <row r="154" spans="1:16" x14ac:dyDescent="0.25">
      <c r="B154" s="3">
        <f t="shared" si="12"/>
        <v>2739</v>
      </c>
      <c r="C154">
        <v>79</v>
      </c>
      <c r="D154">
        <f>IF(D153=0,0,IF(D153+1&gt;RecapLineair!H$11,0,D153+1))</f>
        <v>79</v>
      </c>
      <c r="E154" s="16" t="str">
        <f>IF(D154=0,"n.v.t.",IF(RecapLineair!$I$22&lt;A$148,"nee",G154))</f>
        <v>nee</v>
      </c>
      <c r="F154" s="16">
        <f>IF(A$148=RecapLineair!$I$22,RecapLineair!$H$23,99)</f>
        <v>99</v>
      </c>
      <c r="G154" s="16" t="str">
        <f>IF(D154=0,"n.v.t.",(IF(D154&lt;=RecapLineair!$H$12,"ja","nee")))</f>
        <v>nee</v>
      </c>
      <c r="H154" s="4">
        <f t="shared" si="10"/>
        <v>35000.259999999864</v>
      </c>
      <c r="I154" s="4"/>
      <c r="J154" s="5">
        <f>IF(D154=0,0,ROUND(+H154*RecapLineair!$H$13/12,2))</f>
        <v>116.67</v>
      </c>
      <c r="K154" s="4"/>
      <c r="L154" s="4">
        <f>IF(E154="ja",0,IF(D154=0,0,(MIN(ROUND(IF(Selectie!$A$4=1,+RecapLineair!$L$20-J154,(IF(Selectie!$A$4=2,(RecapLineair!$H$14-RecapLineair!$H$15)/(RecapLineair!$H$11-RecapLineair!$H$12),0))),2),H154))))</f>
        <v>833.33</v>
      </c>
      <c r="M154" s="4"/>
      <c r="N154" s="4">
        <f t="shared" si="9"/>
        <v>950</v>
      </c>
      <c r="O154" s="4"/>
      <c r="P154" s="4">
        <f t="shared" si="11"/>
        <v>34166.929999999862</v>
      </c>
    </row>
    <row r="155" spans="1:16" x14ac:dyDescent="0.25">
      <c r="B155" s="3">
        <f t="shared" si="12"/>
        <v>2770</v>
      </c>
      <c r="C155">
        <v>80</v>
      </c>
      <c r="D155">
        <f>IF(D154=0,0,IF(D154+1&gt;RecapLineair!H$11,0,D154+1))</f>
        <v>80</v>
      </c>
      <c r="E155" s="16" t="str">
        <f>IF(D155=0,"n.v.t.",IF(RecapLineair!$I$22&lt;A$148,"nee",G155))</f>
        <v>nee</v>
      </c>
      <c r="F155" s="16">
        <f>IF(A$148=RecapLineair!$I$22,RecapLineair!$H$23,99)</f>
        <v>99</v>
      </c>
      <c r="G155" s="16" t="str">
        <f>IF(D155=0,"n.v.t.",(IF(D155&lt;=RecapLineair!$H$12,"ja","nee")))</f>
        <v>nee</v>
      </c>
      <c r="H155" s="4">
        <f t="shared" si="10"/>
        <v>34166.929999999862</v>
      </c>
      <c r="I155" s="4"/>
      <c r="J155" s="5">
        <f>IF(D155=0,0,ROUND(+H155*RecapLineair!$H$13/12,2))</f>
        <v>113.89</v>
      </c>
      <c r="K155" s="4"/>
      <c r="L155" s="4">
        <f>IF(E155="ja",0,IF(D155=0,0,(MIN(ROUND(IF(Selectie!$A$4=1,+RecapLineair!$L$20-J155,(IF(Selectie!$A$4=2,(RecapLineair!$H$14-RecapLineair!$H$15)/(RecapLineair!$H$11-RecapLineair!$H$12),0))),2),H155))))</f>
        <v>833.33</v>
      </c>
      <c r="M155" s="4"/>
      <c r="N155" s="4">
        <f t="shared" si="9"/>
        <v>947.22</v>
      </c>
      <c r="O155" s="4"/>
      <c r="P155" s="4">
        <f t="shared" si="11"/>
        <v>33333.59999999986</v>
      </c>
    </row>
    <row r="156" spans="1:16" x14ac:dyDescent="0.25">
      <c r="B156" s="3">
        <f t="shared" si="12"/>
        <v>2801</v>
      </c>
      <c r="C156">
        <v>81</v>
      </c>
      <c r="D156">
        <f>IF(D155=0,0,IF(D155+1&gt;RecapLineair!H$11,0,D155+1))</f>
        <v>81</v>
      </c>
      <c r="E156" s="16" t="str">
        <f>IF(D156=0,"n.v.t.",IF(RecapLineair!$I$22&lt;A$148,"nee",G156))</f>
        <v>nee</v>
      </c>
      <c r="F156" s="16">
        <f>IF(A$148=RecapLineair!$I$22,RecapLineair!$H$23,99)</f>
        <v>99</v>
      </c>
      <c r="G156" s="16" t="str">
        <f>IF(D156=0,"n.v.t.",(IF(D156&lt;=RecapLineair!$H$12,"ja","nee")))</f>
        <v>nee</v>
      </c>
      <c r="H156" s="4">
        <f t="shared" si="10"/>
        <v>33333.59999999986</v>
      </c>
      <c r="I156" s="4"/>
      <c r="J156" s="5">
        <f>IF(D156=0,0,ROUND(+H156*RecapLineair!$H$13/12,2))</f>
        <v>111.11</v>
      </c>
      <c r="K156" s="4"/>
      <c r="L156" s="4">
        <f>IF(E156="ja",0,IF(D156=0,0,(MIN(ROUND(IF(Selectie!$A$4=1,+RecapLineair!$L$20-J156,(IF(Selectie!$A$4=2,(RecapLineair!$H$14-RecapLineair!$H$15)/(RecapLineair!$H$11-RecapLineair!$H$12),0))),2),H156))))</f>
        <v>833.33</v>
      </c>
      <c r="M156" s="4"/>
      <c r="N156" s="4">
        <f t="shared" si="9"/>
        <v>944.44</v>
      </c>
      <c r="O156" s="4"/>
      <c r="P156" s="4">
        <f t="shared" si="11"/>
        <v>32500.269999999859</v>
      </c>
    </row>
    <row r="157" spans="1:16" x14ac:dyDescent="0.25">
      <c r="B157" s="3">
        <f t="shared" si="12"/>
        <v>2831</v>
      </c>
      <c r="C157">
        <v>82</v>
      </c>
      <c r="D157">
        <f>IF(D156=0,0,IF(D156+1&gt;RecapLineair!H$11,0,D156+1))</f>
        <v>82</v>
      </c>
      <c r="E157" s="16" t="str">
        <f>IF(D157=0,"n.v.t.",IF(RecapLineair!$I$22&lt;A$148,"nee",G157))</f>
        <v>nee</v>
      </c>
      <c r="F157" s="16">
        <f>IF(A$148=RecapLineair!$I$22,RecapLineair!$H$23,99)</f>
        <v>99</v>
      </c>
      <c r="G157" s="16" t="str">
        <f>IF(D157=0,"n.v.t.",(IF(D157&lt;=RecapLineair!$H$12,"ja","nee")))</f>
        <v>nee</v>
      </c>
      <c r="H157" s="4">
        <f t="shared" si="10"/>
        <v>32500.269999999859</v>
      </c>
      <c r="I157" s="4"/>
      <c r="J157" s="5">
        <f>IF(D157=0,0,ROUND(+H157*RecapLineair!$H$13/12,2))</f>
        <v>108.33</v>
      </c>
      <c r="K157" s="4"/>
      <c r="L157" s="4">
        <f>IF(E157="ja",0,IF(D157=0,0,(MIN(ROUND(IF(Selectie!$A$4=1,+RecapLineair!$L$20-J157,(IF(Selectie!$A$4=2,(RecapLineair!$H$14-RecapLineair!$H$15)/(RecapLineair!$H$11-RecapLineair!$H$12),0))),2),H157))))</f>
        <v>833.33</v>
      </c>
      <c r="M157" s="4"/>
      <c r="N157" s="4">
        <f t="shared" si="9"/>
        <v>941.66000000000008</v>
      </c>
      <c r="O157" s="4"/>
      <c r="P157" s="4">
        <f t="shared" si="11"/>
        <v>31666.939999999857</v>
      </c>
    </row>
    <row r="158" spans="1:16" x14ac:dyDescent="0.25">
      <c r="B158" s="3">
        <f t="shared" si="12"/>
        <v>2862</v>
      </c>
      <c r="C158">
        <v>83</v>
      </c>
      <c r="D158">
        <f>IF(D157=0,0,IF(D157+1&gt;RecapLineair!H$11,0,D157+1))</f>
        <v>83</v>
      </c>
      <c r="E158" s="16" t="str">
        <f>IF(D158=0,"n.v.t.",IF(RecapLineair!$I$22&lt;A$148,"nee",G158))</f>
        <v>nee</v>
      </c>
      <c r="F158" s="16">
        <f>IF(A$148=RecapLineair!$I$22,RecapLineair!$H$23,99)</f>
        <v>99</v>
      </c>
      <c r="G158" s="16" t="str">
        <f>IF(D158=0,"n.v.t.",(IF(D158&lt;=RecapLineair!$H$12,"ja","nee")))</f>
        <v>nee</v>
      </c>
      <c r="H158" s="4">
        <f t="shared" si="10"/>
        <v>31666.939999999857</v>
      </c>
      <c r="I158" s="4"/>
      <c r="J158" s="5">
        <f>IF(D158=0,0,ROUND(+H158*RecapLineair!$H$13/12,2))</f>
        <v>105.56</v>
      </c>
      <c r="K158" s="4"/>
      <c r="L158" s="4">
        <f>IF(E158="ja",0,IF(D158=0,0,(MIN(ROUND(IF(Selectie!$A$4=1,+RecapLineair!$L$20-J158,(IF(Selectie!$A$4=2,(RecapLineair!$H$14-RecapLineair!$H$15)/(RecapLineair!$H$11-RecapLineair!$H$12),0))),2),H158))))</f>
        <v>833.33</v>
      </c>
      <c r="M158" s="4"/>
      <c r="N158" s="4">
        <f t="shared" si="9"/>
        <v>938.8900000000001</v>
      </c>
      <c r="O158" s="4"/>
      <c r="P158" s="4">
        <f t="shared" si="11"/>
        <v>30833.609999999855</v>
      </c>
    </row>
    <row r="159" spans="1:16" x14ac:dyDescent="0.25">
      <c r="B159" s="3">
        <f t="shared" si="12"/>
        <v>2892</v>
      </c>
      <c r="C159">
        <v>84</v>
      </c>
      <c r="D159">
        <f>IF(D158=0,0,IF(D158+1&gt;RecapLineair!H$11,0,D158+1))</f>
        <v>84</v>
      </c>
      <c r="E159" s="16" t="str">
        <f>IF(D159=0,"n.v.t.",IF(RecapLineair!$I$22&lt;A$148,"nee",G159))</f>
        <v>nee</v>
      </c>
      <c r="F159" s="16">
        <f>IF(A$148=RecapLineair!$I$22,RecapLineair!$H$23,99)</f>
        <v>99</v>
      </c>
      <c r="G159" s="16" t="str">
        <f>IF(D159=0,"n.v.t.",(IF(D159&lt;=RecapLineair!$H$12,"ja","nee")))</f>
        <v>nee</v>
      </c>
      <c r="H159" s="4">
        <f t="shared" si="10"/>
        <v>30833.609999999855</v>
      </c>
      <c r="I159" s="4"/>
      <c r="J159" s="5">
        <f>IF(D159=0,0,ROUND(+H159*RecapLineair!$H$13/12,2))</f>
        <v>102.78</v>
      </c>
      <c r="K159" s="4"/>
      <c r="L159" s="4">
        <f>IF(E159="ja",0,IF(D159=0,0,(MIN(ROUND(IF(Selectie!$A$4=1,+RecapLineair!$L$20-J159,(IF(Selectie!$A$4=2,(RecapLineair!$H$14-RecapLineair!$H$15)/(RecapLineair!$H$11-RecapLineair!$H$12),0))),2),H159))))</f>
        <v>833.33</v>
      </c>
      <c r="M159" s="4"/>
      <c r="N159" s="4">
        <f t="shared" si="9"/>
        <v>936.11</v>
      </c>
      <c r="O159" s="4"/>
      <c r="P159" s="4">
        <f t="shared" si="11"/>
        <v>30000.279999999853</v>
      </c>
    </row>
    <row r="160" spans="1:16" x14ac:dyDescent="0.25">
      <c r="B160" s="3"/>
      <c r="E160" s="16"/>
      <c r="F160" s="16"/>
      <c r="G160" s="16"/>
      <c r="H160" s="4"/>
      <c r="I160" s="29"/>
      <c r="J160" s="28">
        <f>SUM(J148:J159)</f>
        <v>1416.6799999999998</v>
      </c>
      <c r="K160" s="29"/>
      <c r="L160" s="28">
        <f>SUM(L148:L159)</f>
        <v>9999.9600000000009</v>
      </c>
      <c r="M160" s="29"/>
      <c r="N160" s="28">
        <f>J160+L160</f>
        <v>11416.640000000001</v>
      </c>
      <c r="O160" s="29"/>
      <c r="P160" s="4"/>
    </row>
    <row r="161" spans="1:16" x14ac:dyDescent="0.25">
      <c r="B161" s="3"/>
      <c r="E161" s="16"/>
      <c r="F161" s="16"/>
      <c r="G161" s="16"/>
      <c r="H161" s="4"/>
      <c r="I161" s="29"/>
      <c r="J161" s="29"/>
      <c r="K161" s="29"/>
      <c r="L161" s="29"/>
      <c r="M161" s="29"/>
      <c r="N161" s="29"/>
      <c r="O161" s="29"/>
      <c r="P161" s="4"/>
    </row>
    <row r="162" spans="1:16" x14ac:dyDescent="0.25">
      <c r="A162" s="2">
        <f>A148+1</f>
        <v>2026</v>
      </c>
      <c r="B162" s="3">
        <f t="shared" ref="B162:B173" si="13">DATE(1,C162,1)</f>
        <v>2923</v>
      </c>
      <c r="C162">
        <v>85</v>
      </c>
      <c r="D162">
        <f>IF(D159=0,0,IF(D159+1&gt;RecapLineair!H$11,0,D159+1))</f>
        <v>85</v>
      </c>
      <c r="E162" s="16" t="str">
        <f>IF(D162=0,"n.v.t.",IF(RecapLineair!$I$22&lt;A$162,"nee",G162))</f>
        <v>nee</v>
      </c>
      <c r="F162" s="16">
        <f>IF(A$162=RecapLineair!$I$22,RecapLineair!$H$23,99)</f>
        <v>99</v>
      </c>
      <c r="G162" s="16" t="str">
        <f>IF(D162=0,"n.v.t.",(IF(D162&lt;=RecapLineair!$H$12,"ja","nee")))</f>
        <v>nee</v>
      </c>
      <c r="H162" s="4">
        <f>+P159</f>
        <v>30000.279999999853</v>
      </c>
      <c r="I162" s="4"/>
      <c r="J162" s="5">
        <f>IF(D162=0,0,ROUND(+H162*RecapLineair!$H$13/12,2))</f>
        <v>100</v>
      </c>
      <c r="K162" s="4"/>
      <c r="L162" s="4">
        <f>IF(E162="ja",0,IF(D162=0,0,(MIN(ROUND(IF(Selectie!$A$4=1,+RecapLineair!$L$20-J162,(IF(Selectie!$A$4=2,(RecapLineair!$H$14-RecapLineair!$H$15)/(RecapLineair!$H$11-RecapLineair!$H$12),0))),2),H162))))</f>
        <v>833.33</v>
      </c>
      <c r="M162" s="4"/>
      <c r="N162" s="4">
        <f t="shared" si="9"/>
        <v>933.33</v>
      </c>
      <c r="O162" s="4"/>
      <c r="P162" s="4">
        <f t="shared" si="11"/>
        <v>29166.949999999852</v>
      </c>
    </row>
    <row r="163" spans="1:16" x14ac:dyDescent="0.25">
      <c r="B163" s="3">
        <f t="shared" si="13"/>
        <v>2954</v>
      </c>
      <c r="C163">
        <v>86</v>
      </c>
      <c r="D163">
        <f>IF(D162=0,0,IF(D162+1&gt;RecapLineair!H$11,0,D162+1))</f>
        <v>86</v>
      </c>
      <c r="E163" s="16" t="str">
        <f>IF(D163=0,"n.v.t.",IF(RecapLineair!$I$22&lt;A$162,"nee",G163))</f>
        <v>nee</v>
      </c>
      <c r="F163" s="16">
        <f>IF(A$162=RecapLineair!$I$22,RecapLineair!$H$23,99)</f>
        <v>99</v>
      </c>
      <c r="G163" s="16" t="str">
        <f>IF(D163=0,"n.v.t.",(IF(D163&lt;=RecapLineair!$H$12,"ja","nee")))</f>
        <v>nee</v>
      </c>
      <c r="H163" s="4">
        <f t="shared" si="10"/>
        <v>29166.949999999852</v>
      </c>
      <c r="I163" s="4"/>
      <c r="J163" s="5">
        <f>IF(D163=0,0,ROUND(+H163*RecapLineair!$H$13/12,2))</f>
        <v>97.22</v>
      </c>
      <c r="K163" s="4"/>
      <c r="L163" s="4">
        <f>IF(E163="ja",0,IF(D163=0,0,(MIN(ROUND(IF(Selectie!$A$4=1,+RecapLineair!$L$20-J163,(IF(Selectie!$A$4=2,(RecapLineair!$H$14-RecapLineair!$H$15)/(RecapLineair!$H$11-RecapLineair!$H$12),0))),2),H163))))</f>
        <v>833.33</v>
      </c>
      <c r="M163" s="4"/>
      <c r="N163" s="4">
        <f t="shared" si="9"/>
        <v>930.55000000000007</v>
      </c>
      <c r="O163" s="4"/>
      <c r="P163" s="4">
        <f t="shared" si="11"/>
        <v>28333.61999999985</v>
      </c>
    </row>
    <row r="164" spans="1:16" x14ac:dyDescent="0.25">
      <c r="B164" s="3">
        <f t="shared" si="13"/>
        <v>2983</v>
      </c>
      <c r="C164">
        <v>87</v>
      </c>
      <c r="D164">
        <f>IF(D163=0,0,IF(D163+1&gt;RecapLineair!H$11,0,D163+1))</f>
        <v>87</v>
      </c>
      <c r="E164" s="16" t="str">
        <f>IF(D164=0,"n.v.t.",IF(RecapLineair!$I$22&lt;A$162,"nee",G164))</f>
        <v>nee</v>
      </c>
      <c r="F164" s="16">
        <f>IF(A$162=RecapLineair!$I$22,RecapLineair!$H$23,99)</f>
        <v>99</v>
      </c>
      <c r="G164" s="16" t="str">
        <f>IF(D164=0,"n.v.t.",(IF(D164&lt;=RecapLineair!$H$12,"ja","nee")))</f>
        <v>nee</v>
      </c>
      <c r="H164" s="4">
        <f t="shared" si="10"/>
        <v>28333.61999999985</v>
      </c>
      <c r="I164" s="4"/>
      <c r="J164" s="5">
        <f>IF(D164=0,0,ROUND(+H164*RecapLineair!$H$13/12,2))</f>
        <v>94.45</v>
      </c>
      <c r="K164" s="4"/>
      <c r="L164" s="4">
        <f>IF(E164="ja",0,IF(D164=0,0,(MIN(ROUND(IF(Selectie!$A$4=1,+RecapLineair!$L$20-J164,(IF(Selectie!$A$4=2,(RecapLineair!$H$14-RecapLineair!$H$15)/(RecapLineair!$H$11-RecapLineair!$H$12),0))),2),H164))))</f>
        <v>833.33</v>
      </c>
      <c r="M164" s="4"/>
      <c r="N164" s="4">
        <f t="shared" si="9"/>
        <v>927.78000000000009</v>
      </c>
      <c r="O164" s="4"/>
      <c r="P164" s="4">
        <f t="shared" si="11"/>
        <v>27500.289999999848</v>
      </c>
    </row>
    <row r="165" spans="1:16" x14ac:dyDescent="0.25">
      <c r="B165" s="3">
        <f t="shared" si="13"/>
        <v>3014</v>
      </c>
      <c r="C165">
        <v>88</v>
      </c>
      <c r="D165">
        <f>IF(D164=0,0,IF(D164+1&gt;RecapLineair!H$11,0,D164+1))</f>
        <v>88</v>
      </c>
      <c r="E165" s="16" t="str">
        <f>IF(D165=0,"n.v.t.",IF(RecapLineair!$I$22&lt;A$162,"nee",G165))</f>
        <v>nee</v>
      </c>
      <c r="F165" s="16">
        <f>IF(A$162=RecapLineair!$I$22,RecapLineair!$H$23,99)</f>
        <v>99</v>
      </c>
      <c r="G165" s="16" t="str">
        <f>IF(D165=0,"n.v.t.",(IF(D165&lt;=RecapLineair!$H$12,"ja","nee")))</f>
        <v>nee</v>
      </c>
      <c r="H165" s="4">
        <f t="shared" si="10"/>
        <v>27500.289999999848</v>
      </c>
      <c r="I165" s="4"/>
      <c r="J165" s="5">
        <f>IF(D165=0,0,ROUND(+H165*RecapLineair!$H$13/12,2))</f>
        <v>91.67</v>
      </c>
      <c r="K165" s="4"/>
      <c r="L165" s="4">
        <f>IF(E165="ja",0,IF(D165=0,0,(MIN(ROUND(IF(Selectie!$A$4=1,+RecapLineair!$L$20-J165,(IF(Selectie!$A$4=2,(RecapLineair!$H$14-RecapLineair!$H$15)/(RecapLineair!$H$11-RecapLineair!$H$12),0))),2),H165))))</f>
        <v>833.33</v>
      </c>
      <c r="M165" s="4"/>
      <c r="N165" s="4">
        <f t="shared" si="9"/>
        <v>925</v>
      </c>
      <c r="O165" s="4"/>
      <c r="P165" s="4">
        <f t="shared" si="11"/>
        <v>26666.959999999846</v>
      </c>
    </row>
    <row r="166" spans="1:16" x14ac:dyDescent="0.25">
      <c r="B166" s="3">
        <f t="shared" si="13"/>
        <v>3044</v>
      </c>
      <c r="C166">
        <v>89</v>
      </c>
      <c r="D166">
        <f>IF(D165=0,0,IF(D165+1&gt;RecapLineair!H$11,0,D165+1))</f>
        <v>89</v>
      </c>
      <c r="E166" s="16" t="str">
        <f>IF(D166=0,"n.v.t.",IF(RecapLineair!$I$22&lt;A$162,"nee",G166))</f>
        <v>nee</v>
      </c>
      <c r="F166" s="16">
        <f>IF(A$162=RecapLineair!$I$22,RecapLineair!$H$23,99)</f>
        <v>99</v>
      </c>
      <c r="G166" s="16" t="str">
        <f>IF(D166=0,"n.v.t.",(IF(D166&lt;=RecapLineair!$H$12,"ja","nee")))</f>
        <v>nee</v>
      </c>
      <c r="H166" s="4">
        <f t="shared" si="10"/>
        <v>26666.959999999846</v>
      </c>
      <c r="I166" s="4"/>
      <c r="J166" s="5">
        <f>IF(D166=0,0,ROUND(+H166*RecapLineair!$H$13/12,2))</f>
        <v>88.89</v>
      </c>
      <c r="K166" s="4"/>
      <c r="L166" s="4">
        <f>IF(E166="ja",0,IF(D166=0,0,(MIN(ROUND(IF(Selectie!$A$4=1,+RecapLineair!$L$20-J166,(IF(Selectie!$A$4=2,(RecapLineair!$H$14-RecapLineair!$H$15)/(RecapLineair!$H$11-RecapLineair!$H$12),0))),2),H166))))</f>
        <v>833.33</v>
      </c>
      <c r="M166" s="4"/>
      <c r="N166" s="4">
        <f t="shared" si="9"/>
        <v>922.22</v>
      </c>
      <c r="O166" s="4"/>
      <c r="P166" s="4">
        <f t="shared" si="11"/>
        <v>25833.629999999845</v>
      </c>
    </row>
    <row r="167" spans="1:16" x14ac:dyDescent="0.25">
      <c r="B167" s="3">
        <f t="shared" si="13"/>
        <v>3075</v>
      </c>
      <c r="C167">
        <v>90</v>
      </c>
      <c r="D167">
        <f>IF(D166=0,0,IF(D166+1&gt;RecapLineair!H$11,0,D166+1))</f>
        <v>90</v>
      </c>
      <c r="E167" s="16" t="str">
        <f>IF(D167=0,"n.v.t.",IF(RecapLineair!$I$22&lt;A$162,"nee",G167))</f>
        <v>nee</v>
      </c>
      <c r="F167" s="16">
        <f>IF(A$162=RecapLineair!$I$22,RecapLineair!$H$23,99)</f>
        <v>99</v>
      </c>
      <c r="G167" s="16" t="str">
        <f>IF(D167=0,"n.v.t.",(IF(D167&lt;=RecapLineair!$H$12,"ja","nee")))</f>
        <v>nee</v>
      </c>
      <c r="H167" s="4">
        <f t="shared" si="10"/>
        <v>25833.629999999845</v>
      </c>
      <c r="I167" s="4"/>
      <c r="J167" s="5">
        <f>IF(D167=0,0,ROUND(+H167*RecapLineair!$H$13/12,2))</f>
        <v>86.11</v>
      </c>
      <c r="K167" s="4"/>
      <c r="L167" s="4">
        <f>IF(E167="ja",0,IF(D167=0,0,(MIN(ROUND(IF(Selectie!$A$4=1,+RecapLineair!$L$20-J167,(IF(Selectie!$A$4=2,(RecapLineair!$H$14-RecapLineair!$H$15)/(RecapLineair!$H$11-RecapLineair!$H$12),0))),2),H167))))</f>
        <v>833.33</v>
      </c>
      <c r="M167" s="4"/>
      <c r="N167" s="4">
        <f t="shared" si="9"/>
        <v>919.44</v>
      </c>
      <c r="O167" s="4"/>
      <c r="P167" s="4">
        <f t="shared" si="11"/>
        <v>25000.299999999843</v>
      </c>
    </row>
    <row r="168" spans="1:16" x14ac:dyDescent="0.25">
      <c r="B168" s="3">
        <f t="shared" si="13"/>
        <v>3105</v>
      </c>
      <c r="C168">
        <v>91</v>
      </c>
      <c r="D168">
        <f>IF(D167=0,0,IF(D167+1&gt;RecapLineair!H$11,0,D167+1))</f>
        <v>91</v>
      </c>
      <c r="E168" s="16" t="str">
        <f>IF(D168=0,"n.v.t.",IF(RecapLineair!$I$22&lt;A$162,"nee",G168))</f>
        <v>nee</v>
      </c>
      <c r="F168" s="16">
        <f>IF(A$162=RecapLineair!$I$22,RecapLineair!$H$23,99)</f>
        <v>99</v>
      </c>
      <c r="G168" s="16" t="str">
        <f>IF(D168=0,"n.v.t.",(IF(D168&lt;=RecapLineair!$H$12,"ja","nee")))</f>
        <v>nee</v>
      </c>
      <c r="H168" s="4">
        <f t="shared" si="10"/>
        <v>25000.299999999843</v>
      </c>
      <c r="I168" s="4"/>
      <c r="J168" s="5">
        <f>IF(D168=0,0,ROUND(+H168*RecapLineair!$H$13/12,2))</f>
        <v>83.33</v>
      </c>
      <c r="K168" s="4"/>
      <c r="L168" s="4">
        <f>IF(E168="ja",0,IF(D168=0,0,(MIN(ROUND(IF(Selectie!$A$4=1,+RecapLineair!$L$20-J168,(IF(Selectie!$A$4=2,(RecapLineair!$H$14-RecapLineair!$H$15)/(RecapLineair!$H$11-RecapLineair!$H$12),0))),2),H168))))</f>
        <v>833.33</v>
      </c>
      <c r="M168" s="4"/>
      <c r="N168" s="4">
        <f t="shared" si="9"/>
        <v>916.66000000000008</v>
      </c>
      <c r="O168" s="4"/>
      <c r="P168" s="4">
        <f t="shared" si="11"/>
        <v>24166.969999999841</v>
      </c>
    </row>
    <row r="169" spans="1:16" x14ac:dyDescent="0.25">
      <c r="B169" s="3">
        <f t="shared" si="13"/>
        <v>3136</v>
      </c>
      <c r="C169">
        <v>92</v>
      </c>
      <c r="D169">
        <f>IF(D168=0,0,IF(D168+1&gt;RecapLineair!H$11,0,D168+1))</f>
        <v>92</v>
      </c>
      <c r="E169" s="16" t="str">
        <f>IF(D169=0,"n.v.t.",IF(RecapLineair!$I$22&lt;A$162,"nee",G169))</f>
        <v>nee</v>
      </c>
      <c r="F169" s="16">
        <f>IF(A$162=RecapLineair!$I$22,RecapLineair!$H$23,99)</f>
        <v>99</v>
      </c>
      <c r="G169" s="16" t="str">
        <f>IF(D169=0,"n.v.t.",(IF(D169&lt;=RecapLineair!$H$12,"ja","nee")))</f>
        <v>nee</v>
      </c>
      <c r="H169" s="4">
        <f t="shared" si="10"/>
        <v>24166.969999999841</v>
      </c>
      <c r="I169" s="4"/>
      <c r="J169" s="5">
        <f>IF(D169=0,0,ROUND(+H169*RecapLineair!$H$13/12,2))</f>
        <v>80.56</v>
      </c>
      <c r="K169" s="4"/>
      <c r="L169" s="4">
        <f>IF(E169="ja",0,IF(D169=0,0,(MIN(ROUND(IF(Selectie!$A$4=1,+RecapLineair!$L$20-J169,(IF(Selectie!$A$4=2,(RecapLineair!$H$14-RecapLineair!$H$15)/(RecapLineair!$H$11-RecapLineair!$H$12),0))),2),H169))))</f>
        <v>833.33</v>
      </c>
      <c r="M169" s="4"/>
      <c r="N169" s="4">
        <f t="shared" si="9"/>
        <v>913.8900000000001</v>
      </c>
      <c r="O169" s="4"/>
      <c r="P169" s="4">
        <f t="shared" si="11"/>
        <v>23333.639999999839</v>
      </c>
    </row>
    <row r="170" spans="1:16" x14ac:dyDescent="0.25">
      <c r="B170" s="3">
        <f t="shared" si="13"/>
        <v>3167</v>
      </c>
      <c r="C170">
        <v>93</v>
      </c>
      <c r="D170">
        <f>IF(D169=0,0,IF(D169+1&gt;RecapLineair!H$11,0,D169+1))</f>
        <v>93</v>
      </c>
      <c r="E170" s="16" t="str">
        <f>IF(D170=0,"n.v.t.",IF(RecapLineair!$I$22&lt;A$162,"nee",G170))</f>
        <v>nee</v>
      </c>
      <c r="F170" s="16">
        <f>IF(A$162=RecapLineair!$I$22,RecapLineair!$H$23,99)</f>
        <v>99</v>
      </c>
      <c r="G170" s="16" t="str">
        <f>IF(D170=0,"n.v.t.",(IF(D170&lt;=RecapLineair!$H$12,"ja","nee")))</f>
        <v>nee</v>
      </c>
      <c r="H170" s="4">
        <f t="shared" si="10"/>
        <v>23333.639999999839</v>
      </c>
      <c r="I170" s="4"/>
      <c r="J170" s="5">
        <f>IF(D170=0,0,ROUND(+H170*RecapLineair!$H$13/12,2))</f>
        <v>77.78</v>
      </c>
      <c r="K170" s="4"/>
      <c r="L170" s="4">
        <f>IF(E170="ja",0,IF(D170=0,0,(MIN(ROUND(IF(Selectie!$A$4=1,+RecapLineair!$L$20-J170,(IF(Selectie!$A$4=2,(RecapLineair!$H$14-RecapLineair!$H$15)/(RecapLineair!$H$11-RecapLineair!$H$12),0))),2),H170))))</f>
        <v>833.33</v>
      </c>
      <c r="M170" s="4"/>
      <c r="N170" s="4">
        <f t="shared" si="9"/>
        <v>911.11</v>
      </c>
      <c r="O170" s="4"/>
      <c r="P170" s="4">
        <f t="shared" si="11"/>
        <v>22500.309999999838</v>
      </c>
    </row>
    <row r="171" spans="1:16" x14ac:dyDescent="0.25">
      <c r="B171" s="3">
        <f t="shared" si="13"/>
        <v>3197</v>
      </c>
      <c r="C171">
        <v>94</v>
      </c>
      <c r="D171">
        <f>IF(D170=0,0,IF(D170+1&gt;RecapLineair!H$11,0,D170+1))</f>
        <v>94</v>
      </c>
      <c r="E171" s="16" t="str">
        <f>IF(D171=0,"n.v.t.",IF(RecapLineair!$I$22&lt;A$162,"nee",G171))</f>
        <v>nee</v>
      </c>
      <c r="F171" s="16">
        <f>IF(A$162=RecapLineair!$I$22,RecapLineair!$H$23,99)</f>
        <v>99</v>
      </c>
      <c r="G171" s="16" t="str">
        <f>IF(D171=0,"n.v.t.",(IF(D171&lt;=RecapLineair!$H$12,"ja","nee")))</f>
        <v>nee</v>
      </c>
      <c r="H171" s="4">
        <f t="shared" si="10"/>
        <v>22500.309999999838</v>
      </c>
      <c r="I171" s="4"/>
      <c r="J171" s="5">
        <f>IF(D171=0,0,ROUND(+H171*RecapLineair!$H$13/12,2))</f>
        <v>75</v>
      </c>
      <c r="K171" s="4"/>
      <c r="L171" s="4">
        <f>IF(E171="ja",0,IF(D171=0,0,(MIN(ROUND(IF(Selectie!$A$4=1,+RecapLineair!$L$20-J171,(IF(Selectie!$A$4=2,(RecapLineair!$H$14-RecapLineair!$H$15)/(RecapLineair!$H$11-RecapLineair!$H$12),0))),2),H171))))</f>
        <v>833.33</v>
      </c>
      <c r="M171" s="4"/>
      <c r="N171" s="4">
        <f t="shared" si="9"/>
        <v>908.33</v>
      </c>
      <c r="O171" s="4"/>
      <c r="P171" s="4">
        <f t="shared" si="11"/>
        <v>21666.979999999836</v>
      </c>
    </row>
    <row r="172" spans="1:16" x14ac:dyDescent="0.25">
      <c r="B172" s="3">
        <f t="shared" si="13"/>
        <v>3228</v>
      </c>
      <c r="C172">
        <v>95</v>
      </c>
      <c r="D172">
        <f>IF(D171=0,0,IF(D171+1&gt;RecapLineair!H$11,0,D171+1))</f>
        <v>95</v>
      </c>
      <c r="E172" s="16" t="str">
        <f>IF(D172=0,"n.v.t.",IF(RecapLineair!$I$22&lt;A$162,"nee",G172))</f>
        <v>nee</v>
      </c>
      <c r="F172" s="16">
        <f>IF(A$162=RecapLineair!$I$22,RecapLineair!$H$23,99)</f>
        <v>99</v>
      </c>
      <c r="G172" s="16" t="str">
        <f>IF(D172=0,"n.v.t.",(IF(D172&lt;=RecapLineair!$H$12,"ja","nee")))</f>
        <v>nee</v>
      </c>
      <c r="H172" s="4">
        <f t="shared" si="10"/>
        <v>21666.979999999836</v>
      </c>
      <c r="I172" s="4"/>
      <c r="J172" s="5">
        <f>IF(D172=0,0,ROUND(+H172*RecapLineair!$H$13/12,2))</f>
        <v>72.22</v>
      </c>
      <c r="K172" s="4"/>
      <c r="L172" s="4">
        <f>IF(E172="ja",0,IF(D172=0,0,(MIN(ROUND(IF(Selectie!$A$4=1,+RecapLineair!$L$20-J172,(IF(Selectie!$A$4=2,(RecapLineair!$H$14-RecapLineair!$H$15)/(RecapLineair!$H$11-RecapLineair!$H$12),0))),2),H172))))</f>
        <v>833.33</v>
      </c>
      <c r="M172" s="4"/>
      <c r="N172" s="4">
        <f t="shared" si="9"/>
        <v>905.55000000000007</v>
      </c>
      <c r="O172" s="4"/>
      <c r="P172" s="4">
        <f t="shared" si="11"/>
        <v>20833.649999999834</v>
      </c>
    </row>
    <row r="173" spans="1:16" x14ac:dyDescent="0.25">
      <c r="B173" s="3">
        <f t="shared" si="13"/>
        <v>3258</v>
      </c>
      <c r="C173">
        <v>96</v>
      </c>
      <c r="D173">
        <f>IF(D172=0,0,IF(D172+1&gt;RecapLineair!H$11,0,D172+1))</f>
        <v>96</v>
      </c>
      <c r="E173" s="16" t="str">
        <f>IF(D173=0,"n.v.t.",IF(RecapLineair!$I$22&lt;A$162,"nee",G173))</f>
        <v>nee</v>
      </c>
      <c r="F173" s="16">
        <f>IF(A$162=RecapLineair!$I$22,RecapLineair!$H$23,99)</f>
        <v>99</v>
      </c>
      <c r="G173" s="16" t="str">
        <f>IF(D173=0,"n.v.t.",(IF(D173&lt;=RecapLineair!$H$12,"ja","nee")))</f>
        <v>nee</v>
      </c>
      <c r="H173" s="4">
        <f t="shared" si="10"/>
        <v>20833.649999999834</v>
      </c>
      <c r="I173" s="4"/>
      <c r="J173" s="5">
        <f>IF(D173=0,0,ROUND(+H173*RecapLineair!$H$13/12,2))</f>
        <v>69.45</v>
      </c>
      <c r="K173" s="4"/>
      <c r="L173" s="4">
        <f>IF(E173="ja",0,IF(D173=0,0,(MIN(ROUND(IF(Selectie!$A$4=1,+RecapLineair!$L$20-J173,(IF(Selectie!$A$4=2,(RecapLineair!$H$14-RecapLineair!$H$15)/(RecapLineair!$H$11-RecapLineair!$H$12),0))),2),H173))))</f>
        <v>833.33</v>
      </c>
      <c r="M173" s="4"/>
      <c r="N173" s="4">
        <f t="shared" si="9"/>
        <v>902.78000000000009</v>
      </c>
      <c r="O173" s="4"/>
      <c r="P173" s="4">
        <f t="shared" si="11"/>
        <v>20000.319999999832</v>
      </c>
    </row>
    <row r="174" spans="1:16" x14ac:dyDescent="0.25">
      <c r="B174" s="3"/>
      <c r="E174" s="16"/>
      <c r="F174" s="16"/>
      <c r="G174" s="16"/>
      <c r="H174" s="4"/>
      <c r="I174" s="29"/>
      <c r="J174" s="28">
        <f>SUM(J162:J173)</f>
        <v>1016.6800000000001</v>
      </c>
      <c r="K174" s="29"/>
      <c r="L174" s="28">
        <f>SUM(L162:L173)</f>
        <v>9999.9600000000009</v>
      </c>
      <c r="M174" s="29"/>
      <c r="N174" s="28">
        <f>J174+L174</f>
        <v>11016.640000000001</v>
      </c>
      <c r="O174" s="29"/>
      <c r="P174" s="4"/>
    </row>
    <row r="175" spans="1:16" x14ac:dyDescent="0.25">
      <c r="B175" s="3"/>
      <c r="E175" s="16"/>
      <c r="F175" s="16"/>
      <c r="G175" s="16"/>
      <c r="H175" s="4"/>
      <c r="I175" s="29"/>
      <c r="J175" s="29"/>
      <c r="K175" s="29"/>
      <c r="L175" s="29"/>
      <c r="M175" s="29"/>
      <c r="N175" s="29"/>
      <c r="O175" s="29"/>
      <c r="P175" s="4"/>
    </row>
    <row r="176" spans="1:16" x14ac:dyDescent="0.25">
      <c r="A176" s="2">
        <f>A162+1</f>
        <v>2027</v>
      </c>
      <c r="B176" s="3">
        <f t="shared" ref="B176:B187" si="14">DATE(1,C176,1)</f>
        <v>3289</v>
      </c>
      <c r="C176">
        <v>97</v>
      </c>
      <c r="D176">
        <f>IF(D173=0,0,IF(D173+1&gt;RecapLineair!H$11,0,D173+1))</f>
        <v>97</v>
      </c>
      <c r="E176" s="16" t="str">
        <f>IF(D176=0,"n.v.t.",IF(RecapLineair!$I$22&lt;A$176,"nee",G176))</f>
        <v>nee</v>
      </c>
      <c r="F176" s="16">
        <f>IF(A$176=RecapLineair!$I$22,RecapLineair!$H$23,99)</f>
        <v>99</v>
      </c>
      <c r="G176" s="16" t="str">
        <f>IF(D176=0,"n.v.t.",(IF(D176&lt;=RecapLineair!$H$12,"ja","nee")))</f>
        <v>nee</v>
      </c>
      <c r="H176" s="4">
        <f>+P173</f>
        <v>20000.319999999832</v>
      </c>
      <c r="I176" s="4"/>
      <c r="J176" s="5">
        <f>IF(D176=0,0,ROUND(+H176*RecapLineair!$H$13/12,2))</f>
        <v>66.67</v>
      </c>
      <c r="K176" s="4"/>
      <c r="L176" s="4">
        <f>IF(E176="ja",0,IF(D176=0,0,(MIN(ROUND(IF(Selectie!$A$4=1,+RecapLineair!$L$20-J176,(IF(Selectie!$A$4=2,(RecapLineair!$H$14-RecapLineair!$H$15)/(RecapLineair!$H$11-RecapLineair!$H$12),0))),2),H176))))</f>
        <v>833.33</v>
      </c>
      <c r="M176" s="4"/>
      <c r="N176" s="4">
        <f t="shared" si="9"/>
        <v>900</v>
      </c>
      <c r="O176" s="4"/>
      <c r="P176" s="4">
        <f t="shared" si="11"/>
        <v>19166.989999999831</v>
      </c>
    </row>
    <row r="177" spans="1:16" x14ac:dyDescent="0.25">
      <c r="B177" s="3">
        <f t="shared" si="14"/>
        <v>3320</v>
      </c>
      <c r="C177">
        <v>98</v>
      </c>
      <c r="D177">
        <f>IF(D176=0,0,IF(D176+1&gt;RecapLineair!H$11,0,D176+1))</f>
        <v>98</v>
      </c>
      <c r="E177" s="16" t="str">
        <f>IF(D177=0,"n.v.t.",IF(RecapLineair!$I$22&lt;A$176,"nee",G177))</f>
        <v>nee</v>
      </c>
      <c r="F177" s="16">
        <f>IF(A$176=RecapLineair!$I$22,RecapLineair!$H$23,99)</f>
        <v>99</v>
      </c>
      <c r="G177" s="16" t="str">
        <f>IF(D177=0,"n.v.t.",(IF(D177&lt;=RecapLineair!$H$12,"ja","nee")))</f>
        <v>nee</v>
      </c>
      <c r="H177" s="4">
        <f t="shared" si="10"/>
        <v>19166.989999999831</v>
      </c>
      <c r="I177" s="4"/>
      <c r="J177" s="5">
        <f>IF(D177=0,0,ROUND(+H177*RecapLineair!$H$13/12,2))</f>
        <v>63.89</v>
      </c>
      <c r="K177" s="4"/>
      <c r="L177" s="4">
        <f>IF(E177="ja",0,IF(D177=0,0,(MIN(ROUND(IF(Selectie!$A$4=1,+RecapLineair!$L$20-J177,(IF(Selectie!$A$4=2,(RecapLineair!$H$14-RecapLineair!$H$15)/(RecapLineair!$H$11-RecapLineair!$H$12),0))),2),H177))))</f>
        <v>833.33</v>
      </c>
      <c r="M177" s="4"/>
      <c r="N177" s="4">
        <f t="shared" si="9"/>
        <v>897.22</v>
      </c>
      <c r="O177" s="4"/>
      <c r="P177" s="4">
        <f t="shared" si="11"/>
        <v>18333.659999999829</v>
      </c>
    </row>
    <row r="178" spans="1:16" x14ac:dyDescent="0.25">
      <c r="B178" s="3">
        <f t="shared" si="14"/>
        <v>3348</v>
      </c>
      <c r="C178">
        <v>99</v>
      </c>
      <c r="D178">
        <f>IF(D177=0,0,IF(D177+1&gt;RecapLineair!H$11,0,D177+1))</f>
        <v>99</v>
      </c>
      <c r="E178" s="16" t="str">
        <f>IF(D178=0,"n.v.t.",IF(RecapLineair!$I$22&lt;A$176,"nee",G178))</f>
        <v>nee</v>
      </c>
      <c r="F178" s="16">
        <f>IF(A$176=RecapLineair!$I$22,RecapLineair!$H$23,99)</f>
        <v>99</v>
      </c>
      <c r="G178" s="16" t="str">
        <f>IF(D178=0,"n.v.t.",(IF(D178&lt;=RecapLineair!$H$12,"ja","nee")))</f>
        <v>nee</v>
      </c>
      <c r="H178" s="4">
        <f t="shared" si="10"/>
        <v>18333.659999999829</v>
      </c>
      <c r="I178" s="4"/>
      <c r="J178" s="5">
        <f>IF(D178=0,0,ROUND(+H178*RecapLineair!$H$13/12,2))</f>
        <v>61.11</v>
      </c>
      <c r="K178" s="4"/>
      <c r="L178" s="4">
        <f>IF(E178="ja",0,IF(D178=0,0,(MIN(ROUND(IF(Selectie!$A$4=1,+RecapLineair!$L$20-J178,(IF(Selectie!$A$4=2,(RecapLineair!$H$14-RecapLineair!$H$15)/(RecapLineair!$H$11-RecapLineair!$H$12),0))),2),H178))))</f>
        <v>833.33</v>
      </c>
      <c r="M178" s="4"/>
      <c r="N178" s="4">
        <f t="shared" si="9"/>
        <v>894.44</v>
      </c>
      <c r="O178" s="4"/>
      <c r="P178" s="4">
        <f t="shared" si="11"/>
        <v>17500.329999999827</v>
      </c>
    </row>
    <row r="179" spans="1:16" x14ac:dyDescent="0.25">
      <c r="B179" s="3">
        <f t="shared" si="14"/>
        <v>3379</v>
      </c>
      <c r="C179">
        <v>100</v>
      </c>
      <c r="D179">
        <f>IF(D178=0,0,IF(D178+1&gt;RecapLineair!H$11,0,D178+1))</f>
        <v>100</v>
      </c>
      <c r="E179" s="16" t="str">
        <f>IF(D179=0,"n.v.t.",IF(RecapLineair!$I$22&lt;A$176,"nee",G179))</f>
        <v>nee</v>
      </c>
      <c r="F179" s="16">
        <f>IF(A$176=RecapLineair!$I$22,RecapLineair!$H$23,99)</f>
        <v>99</v>
      </c>
      <c r="G179" s="16" t="str">
        <f>IF(D179=0,"n.v.t.",(IF(D179&lt;=RecapLineair!$H$12,"ja","nee")))</f>
        <v>nee</v>
      </c>
      <c r="H179" s="4">
        <f t="shared" si="10"/>
        <v>17500.329999999827</v>
      </c>
      <c r="I179" s="4"/>
      <c r="J179" s="5">
        <f>IF(D179=0,0,ROUND(+H179*RecapLineair!$H$13/12,2))</f>
        <v>58.33</v>
      </c>
      <c r="K179" s="4"/>
      <c r="L179" s="4">
        <f>IF(E179="ja",0,IF(D179=0,0,(MIN(ROUND(IF(Selectie!$A$4=1,+RecapLineair!$L$20-J179,(IF(Selectie!$A$4=2,(RecapLineair!$H$14-RecapLineair!$H$15)/(RecapLineair!$H$11-RecapLineair!$H$12),0))),2),H179))))</f>
        <v>833.33</v>
      </c>
      <c r="M179" s="4"/>
      <c r="N179" s="4">
        <f t="shared" si="9"/>
        <v>891.66000000000008</v>
      </c>
      <c r="O179" s="4"/>
      <c r="P179" s="4">
        <f t="shared" si="11"/>
        <v>16666.999999999825</v>
      </c>
    </row>
    <row r="180" spans="1:16" x14ac:dyDescent="0.25">
      <c r="B180" s="3">
        <f t="shared" si="14"/>
        <v>3409</v>
      </c>
      <c r="C180">
        <v>101</v>
      </c>
      <c r="D180">
        <f>IF(D179=0,0,IF(D179+1&gt;RecapLineair!H$11,0,D179+1))</f>
        <v>101</v>
      </c>
      <c r="E180" s="16" t="str">
        <f>IF(D180=0,"n.v.t.",IF(RecapLineair!$I$22&lt;A$176,"nee",G180))</f>
        <v>nee</v>
      </c>
      <c r="F180" s="16">
        <f>IF(A$176=RecapLineair!$I$22,RecapLineair!$H$23,99)</f>
        <v>99</v>
      </c>
      <c r="G180" s="16" t="str">
        <f>IF(D180=0,"n.v.t.",(IF(D180&lt;=RecapLineair!$H$12,"ja","nee")))</f>
        <v>nee</v>
      </c>
      <c r="H180" s="4">
        <f t="shared" si="10"/>
        <v>16666.999999999825</v>
      </c>
      <c r="I180" s="4"/>
      <c r="J180" s="5">
        <f>IF(D180=0,0,ROUND(+H180*RecapLineair!$H$13/12,2))</f>
        <v>55.56</v>
      </c>
      <c r="K180" s="4"/>
      <c r="L180" s="4">
        <f>IF(E180="ja",0,IF(D180=0,0,(MIN(ROUND(IF(Selectie!$A$4=1,+RecapLineair!$L$20-J180,(IF(Selectie!$A$4=2,(RecapLineair!$H$14-RecapLineair!$H$15)/(RecapLineair!$H$11-RecapLineair!$H$12),0))),2),H180))))</f>
        <v>833.33</v>
      </c>
      <c r="M180" s="4"/>
      <c r="N180" s="4">
        <f t="shared" si="9"/>
        <v>888.8900000000001</v>
      </c>
      <c r="O180" s="4"/>
      <c r="P180" s="4">
        <f t="shared" si="11"/>
        <v>15833.669999999825</v>
      </c>
    </row>
    <row r="181" spans="1:16" x14ac:dyDescent="0.25">
      <c r="B181" s="3">
        <f t="shared" si="14"/>
        <v>3440</v>
      </c>
      <c r="C181">
        <v>102</v>
      </c>
      <c r="D181">
        <f>IF(D180=0,0,IF(D180+1&gt;RecapLineair!H$11,0,D180+1))</f>
        <v>102</v>
      </c>
      <c r="E181" s="16" t="str">
        <f>IF(D181=0,"n.v.t.",IF(RecapLineair!$I$22&lt;A$176,"nee",G181))</f>
        <v>nee</v>
      </c>
      <c r="F181" s="16">
        <f>IF(A$176=RecapLineair!$I$22,RecapLineair!$H$23,99)</f>
        <v>99</v>
      </c>
      <c r="G181" s="16" t="str">
        <f>IF(D181=0,"n.v.t.",(IF(D181&lt;=RecapLineair!$H$12,"ja","nee")))</f>
        <v>nee</v>
      </c>
      <c r="H181" s="4">
        <f t="shared" si="10"/>
        <v>15833.669999999825</v>
      </c>
      <c r="I181" s="4"/>
      <c r="J181" s="5">
        <f>IF(D181=0,0,ROUND(+H181*RecapLineair!$H$13/12,2))</f>
        <v>52.78</v>
      </c>
      <c r="K181" s="4"/>
      <c r="L181" s="4">
        <f>IF(E181="ja",0,IF(D181=0,0,(MIN(ROUND(IF(Selectie!$A$4=1,+RecapLineair!$L$20-J181,(IF(Selectie!$A$4=2,(RecapLineair!$H$14-RecapLineair!$H$15)/(RecapLineair!$H$11-RecapLineair!$H$12),0))),2),H181))))</f>
        <v>833.33</v>
      </c>
      <c r="M181" s="4"/>
      <c r="N181" s="4">
        <f t="shared" si="9"/>
        <v>886.11</v>
      </c>
      <c r="O181" s="4"/>
      <c r="P181" s="4">
        <f t="shared" si="11"/>
        <v>15000.339999999826</v>
      </c>
    </row>
    <row r="182" spans="1:16" x14ac:dyDescent="0.25">
      <c r="B182" s="3">
        <f t="shared" si="14"/>
        <v>3470</v>
      </c>
      <c r="C182">
        <v>103</v>
      </c>
      <c r="D182">
        <f>IF(D181=0,0,IF(D181+1&gt;RecapLineair!H$11,0,D181+1))</f>
        <v>103</v>
      </c>
      <c r="E182" s="16" t="str">
        <f>IF(D182=0,"n.v.t.",IF(RecapLineair!$I$22&lt;A$176,"nee",G182))</f>
        <v>nee</v>
      </c>
      <c r="F182" s="16">
        <f>IF(A$176=RecapLineair!$I$22,RecapLineair!$H$23,99)</f>
        <v>99</v>
      </c>
      <c r="G182" s="16" t="str">
        <f>IF(D182=0,"n.v.t.",(IF(D182&lt;=RecapLineair!$H$12,"ja","nee")))</f>
        <v>nee</v>
      </c>
      <c r="H182" s="4">
        <f t="shared" si="10"/>
        <v>15000.339999999826</v>
      </c>
      <c r="I182" s="4"/>
      <c r="J182" s="5">
        <f>IF(D182=0,0,ROUND(+H182*RecapLineair!$H$13/12,2))</f>
        <v>50</v>
      </c>
      <c r="K182" s="4"/>
      <c r="L182" s="4">
        <f>IF(E182="ja",0,IF(D182=0,0,(MIN(ROUND(IF(Selectie!$A$4=1,+RecapLineair!$L$20-J182,(IF(Selectie!$A$4=2,(RecapLineair!$H$14-RecapLineair!$H$15)/(RecapLineair!$H$11-RecapLineair!$H$12),0))),2),H182))))</f>
        <v>833.33</v>
      </c>
      <c r="M182" s="4"/>
      <c r="N182" s="4">
        <f t="shared" si="9"/>
        <v>883.33</v>
      </c>
      <c r="O182" s="4"/>
      <c r="P182" s="4">
        <f t="shared" si="11"/>
        <v>14167.009999999826</v>
      </c>
    </row>
    <row r="183" spans="1:16" x14ac:dyDescent="0.25">
      <c r="B183" s="3">
        <f t="shared" si="14"/>
        <v>3501</v>
      </c>
      <c r="C183">
        <v>104</v>
      </c>
      <c r="D183">
        <f>IF(D182=0,0,IF(D182+1&gt;RecapLineair!H$11,0,D182+1))</f>
        <v>104</v>
      </c>
      <c r="E183" s="16" t="str">
        <f>IF(D183=0,"n.v.t.",IF(RecapLineair!$I$22&lt;A$176,"nee",G183))</f>
        <v>nee</v>
      </c>
      <c r="F183" s="16">
        <f>IF(A$176=RecapLineair!$I$22,RecapLineair!$H$23,99)</f>
        <v>99</v>
      </c>
      <c r="G183" s="16" t="str">
        <f>IF(D183=0,"n.v.t.",(IF(D183&lt;=RecapLineair!$H$12,"ja","nee")))</f>
        <v>nee</v>
      </c>
      <c r="H183" s="4">
        <f t="shared" si="10"/>
        <v>14167.009999999826</v>
      </c>
      <c r="I183" s="4"/>
      <c r="J183" s="5">
        <f>IF(D183=0,0,ROUND(+H183*RecapLineair!$H$13/12,2))</f>
        <v>47.22</v>
      </c>
      <c r="K183" s="4"/>
      <c r="L183" s="4">
        <f>IF(E183="ja",0,IF(D183=0,0,(MIN(ROUND(IF(Selectie!$A$4=1,+RecapLineair!$L$20-J183,(IF(Selectie!$A$4=2,(RecapLineair!$H$14-RecapLineair!$H$15)/(RecapLineair!$H$11-RecapLineair!$H$12),0))),2),H183))))</f>
        <v>833.33</v>
      </c>
      <c r="M183" s="4"/>
      <c r="N183" s="4">
        <f t="shared" si="9"/>
        <v>880.55000000000007</v>
      </c>
      <c r="O183" s="4"/>
      <c r="P183" s="4">
        <f t="shared" si="11"/>
        <v>13333.679999999826</v>
      </c>
    </row>
    <row r="184" spans="1:16" x14ac:dyDescent="0.25">
      <c r="B184" s="3">
        <f t="shared" si="14"/>
        <v>3532</v>
      </c>
      <c r="C184">
        <v>105</v>
      </c>
      <c r="D184">
        <f>IF(D183=0,0,IF(D183+1&gt;RecapLineair!H$11,0,D183+1))</f>
        <v>105</v>
      </c>
      <c r="E184" s="16" t="str">
        <f>IF(D184=0,"n.v.t.",IF(RecapLineair!$I$22&lt;A$176,"nee",G184))</f>
        <v>nee</v>
      </c>
      <c r="F184" s="16">
        <f>IF(A$176=RecapLineair!$I$22,RecapLineair!$H$23,99)</f>
        <v>99</v>
      </c>
      <c r="G184" s="16" t="str">
        <f>IF(D184=0,"n.v.t.",(IF(D184&lt;=RecapLineair!$H$12,"ja","nee")))</f>
        <v>nee</v>
      </c>
      <c r="H184" s="4">
        <f t="shared" si="10"/>
        <v>13333.679999999826</v>
      </c>
      <c r="I184" s="4"/>
      <c r="J184" s="5">
        <f>IF(D184=0,0,ROUND(+H184*RecapLineair!$H$13/12,2))</f>
        <v>44.45</v>
      </c>
      <c r="K184" s="4"/>
      <c r="L184" s="4">
        <f>IF(E184="ja",0,IF(D184=0,0,(MIN(ROUND(IF(Selectie!$A$4=1,+RecapLineair!$L$20-J184,(IF(Selectie!$A$4=2,(RecapLineair!$H$14-RecapLineair!$H$15)/(RecapLineair!$H$11-RecapLineair!$H$12),0))),2),H184))))</f>
        <v>833.33</v>
      </c>
      <c r="M184" s="4"/>
      <c r="N184" s="4">
        <f t="shared" si="9"/>
        <v>877.78000000000009</v>
      </c>
      <c r="O184" s="4"/>
      <c r="P184" s="4">
        <f t="shared" si="11"/>
        <v>12500.349999999826</v>
      </c>
    </row>
    <row r="185" spans="1:16" x14ac:dyDescent="0.25">
      <c r="B185" s="3">
        <f t="shared" si="14"/>
        <v>3562</v>
      </c>
      <c r="C185">
        <v>106</v>
      </c>
      <c r="D185">
        <f>IF(D184=0,0,IF(D184+1&gt;RecapLineair!H$11,0,D184+1))</f>
        <v>106</v>
      </c>
      <c r="E185" s="16" t="str">
        <f>IF(D185=0,"n.v.t.",IF(RecapLineair!$I$22&lt;A$176,"nee",G185))</f>
        <v>nee</v>
      </c>
      <c r="F185" s="16">
        <f>IF(A$176=RecapLineair!$I$22,RecapLineair!$H$23,99)</f>
        <v>99</v>
      </c>
      <c r="G185" s="16" t="str">
        <f>IF(D185=0,"n.v.t.",(IF(D185&lt;=RecapLineair!$H$12,"ja","nee")))</f>
        <v>nee</v>
      </c>
      <c r="H185" s="4">
        <f t="shared" si="10"/>
        <v>12500.349999999826</v>
      </c>
      <c r="I185" s="4"/>
      <c r="J185" s="5">
        <f>IF(D185=0,0,ROUND(+H185*RecapLineair!$H$13/12,2))</f>
        <v>41.67</v>
      </c>
      <c r="K185" s="4"/>
      <c r="L185" s="4">
        <f>IF(E185="ja",0,IF(D185=0,0,(MIN(ROUND(IF(Selectie!$A$4=1,+RecapLineair!$L$20-J185,(IF(Selectie!$A$4=2,(RecapLineair!$H$14-RecapLineair!$H$15)/(RecapLineair!$H$11-RecapLineair!$H$12),0))),2),H185))))</f>
        <v>833.33</v>
      </c>
      <c r="M185" s="4"/>
      <c r="N185" s="4">
        <f t="shared" si="9"/>
        <v>875</v>
      </c>
      <c r="O185" s="4"/>
      <c r="P185" s="4">
        <f t="shared" si="11"/>
        <v>11667.019999999826</v>
      </c>
    </row>
    <row r="186" spans="1:16" x14ac:dyDescent="0.25">
      <c r="B186" s="3">
        <f t="shared" si="14"/>
        <v>3593</v>
      </c>
      <c r="C186">
        <v>107</v>
      </c>
      <c r="D186">
        <f>IF(D185=0,0,IF(D185+1&gt;RecapLineair!H$11,0,D185+1))</f>
        <v>107</v>
      </c>
      <c r="E186" s="16" t="str">
        <f>IF(D186=0,"n.v.t.",IF(RecapLineair!$I$22&lt;A$176,"nee",G186))</f>
        <v>nee</v>
      </c>
      <c r="F186" s="16">
        <f>IF(A$176=RecapLineair!$I$22,RecapLineair!$H$23,99)</f>
        <v>99</v>
      </c>
      <c r="G186" s="16" t="str">
        <f>IF(D186=0,"n.v.t.",(IF(D186&lt;=RecapLineair!$H$12,"ja","nee")))</f>
        <v>nee</v>
      </c>
      <c r="H186" s="4">
        <f t="shared" si="10"/>
        <v>11667.019999999826</v>
      </c>
      <c r="I186" s="4"/>
      <c r="J186" s="5">
        <f>IF(D186=0,0,ROUND(+H186*RecapLineair!$H$13/12,2))</f>
        <v>38.89</v>
      </c>
      <c r="K186" s="4"/>
      <c r="L186" s="4">
        <f>IF(E186="ja",0,IF(D186=0,0,(MIN(ROUND(IF(Selectie!$A$4=1,+RecapLineair!$L$20-J186,(IF(Selectie!$A$4=2,(RecapLineair!$H$14-RecapLineair!$H$15)/(RecapLineair!$H$11-RecapLineair!$H$12),0))),2),H186))))</f>
        <v>833.33</v>
      </c>
      <c r="M186" s="4"/>
      <c r="N186" s="4">
        <f t="shared" si="9"/>
        <v>872.22</v>
      </c>
      <c r="O186" s="4"/>
      <c r="P186" s="4">
        <f t="shared" si="11"/>
        <v>10833.689999999826</v>
      </c>
    </row>
    <row r="187" spans="1:16" x14ac:dyDescent="0.25">
      <c r="B187" s="3">
        <f t="shared" si="14"/>
        <v>3623</v>
      </c>
      <c r="C187">
        <v>108</v>
      </c>
      <c r="D187">
        <f>IF(D186=0,0,IF(D186+1&gt;RecapLineair!H$11,0,D186+1))</f>
        <v>108</v>
      </c>
      <c r="E187" s="16" t="str">
        <f>IF(D187=0,"n.v.t.",IF(RecapLineair!$I$22&lt;A$176,"nee",G187))</f>
        <v>nee</v>
      </c>
      <c r="F187" s="16">
        <f>IF(A$176=RecapLineair!$I$22,RecapLineair!$H$23,99)</f>
        <v>99</v>
      </c>
      <c r="G187" s="16" t="str">
        <f>IF(D187=0,"n.v.t.",(IF(D187&lt;=RecapLineair!$H$12,"ja","nee")))</f>
        <v>nee</v>
      </c>
      <c r="H187" s="4">
        <f t="shared" si="10"/>
        <v>10833.689999999826</v>
      </c>
      <c r="I187" s="4"/>
      <c r="J187" s="5">
        <f>IF(D187=0,0,ROUND(+H187*RecapLineair!$H$13/12,2))</f>
        <v>36.11</v>
      </c>
      <c r="K187" s="4"/>
      <c r="L187" s="4">
        <f>IF(E187="ja",0,IF(D187=0,0,(MIN(ROUND(IF(Selectie!$A$4=1,+RecapLineair!$L$20-J187,(IF(Selectie!$A$4=2,(RecapLineair!$H$14-RecapLineair!$H$15)/(RecapLineair!$H$11-RecapLineair!$H$12),0))),2),H187))))</f>
        <v>833.33</v>
      </c>
      <c r="M187" s="4"/>
      <c r="N187" s="4">
        <f t="shared" si="9"/>
        <v>869.44</v>
      </c>
      <c r="O187" s="4"/>
      <c r="P187" s="4">
        <f t="shared" si="11"/>
        <v>10000.359999999826</v>
      </c>
    </row>
    <row r="188" spans="1:16" x14ac:dyDescent="0.25">
      <c r="B188" s="3"/>
      <c r="E188" s="16"/>
      <c r="F188" s="16"/>
      <c r="G188" s="16"/>
      <c r="H188" s="4"/>
      <c r="I188" s="29"/>
      <c r="J188" s="28">
        <f>SUM(J176:J187)</f>
        <v>616.68000000000006</v>
      </c>
      <c r="K188" s="29"/>
      <c r="L188" s="28">
        <f>SUM(L176:L187)</f>
        <v>9999.9600000000009</v>
      </c>
      <c r="M188" s="29"/>
      <c r="N188" s="28">
        <f>J188+L188</f>
        <v>10616.640000000001</v>
      </c>
      <c r="O188" s="29"/>
      <c r="P188" s="4"/>
    </row>
    <row r="189" spans="1:16" x14ac:dyDescent="0.25">
      <c r="B189" s="3"/>
      <c r="E189" s="16"/>
      <c r="F189" s="16"/>
      <c r="G189" s="16"/>
      <c r="H189" s="4"/>
      <c r="I189" s="29"/>
      <c r="J189" s="29"/>
      <c r="K189" s="29"/>
      <c r="L189" s="29"/>
      <c r="M189" s="29"/>
      <c r="N189" s="29"/>
      <c r="O189" s="29"/>
      <c r="P189" s="4"/>
    </row>
    <row r="190" spans="1:16" x14ac:dyDescent="0.25">
      <c r="A190" s="2">
        <f>A176+1</f>
        <v>2028</v>
      </c>
      <c r="B190" s="3">
        <f t="shared" ref="B190:B201" si="15">DATE(1,C190,1)</f>
        <v>3654</v>
      </c>
      <c r="C190">
        <v>109</v>
      </c>
      <c r="D190">
        <f>IF(D187=0,0,IF(D187+1&gt;RecapLineair!H$11,0,D187+1))</f>
        <v>109</v>
      </c>
      <c r="E190" s="16" t="str">
        <f>IF(D190=0,"n.v.t.",IF(RecapLineair!$I$22&lt;A$190,"nee",G190))</f>
        <v>nee</v>
      </c>
      <c r="F190" s="16">
        <f>IF(A$190=RecapLineair!$I$22,RecapLineair!$H$23,99)</f>
        <v>99</v>
      </c>
      <c r="G190" s="16" t="str">
        <f>IF(D190=0,"n.v.t.",(IF(D190&lt;=RecapLineair!$H$12,"ja","nee")))</f>
        <v>nee</v>
      </c>
      <c r="H190" s="4">
        <f>+P187</f>
        <v>10000.359999999826</v>
      </c>
      <c r="I190" s="4"/>
      <c r="J190" s="5">
        <f>IF(D190=0,0,ROUND(+H190*RecapLineair!$H$13/12,2))</f>
        <v>33.33</v>
      </c>
      <c r="K190" s="4"/>
      <c r="L190" s="4">
        <f>IF(E190="ja",0,IF(D190=0,0,(MIN(ROUND(IF(Selectie!$A$4=1,+RecapLineair!$L$20-J190,(IF(Selectie!$A$4=2,(RecapLineair!$H$14-RecapLineair!$H$15)/(RecapLineair!$H$11-RecapLineair!$H$12),0))),2),H190))))</f>
        <v>833.33</v>
      </c>
      <c r="M190" s="4"/>
      <c r="N190" s="4">
        <f t="shared" si="9"/>
        <v>866.66000000000008</v>
      </c>
      <c r="O190" s="4"/>
      <c r="P190" s="4">
        <f t="shared" si="11"/>
        <v>9167.029999999826</v>
      </c>
    </row>
    <row r="191" spans="1:16" x14ac:dyDescent="0.25">
      <c r="B191" s="3">
        <f t="shared" si="15"/>
        <v>3685</v>
      </c>
      <c r="C191">
        <v>110</v>
      </c>
      <c r="D191">
        <f>IF(D190=0,0,IF(D190+1&gt;RecapLineair!H$11,0,D190+1))</f>
        <v>110</v>
      </c>
      <c r="E191" s="16" t="str">
        <f>IF(D191=0,"n.v.t.",IF(RecapLineair!$I$22&lt;A$190,"nee",G191))</f>
        <v>nee</v>
      </c>
      <c r="F191" s="16">
        <f>IF(A$190=RecapLineair!$I$22,RecapLineair!$H$23,99)</f>
        <v>99</v>
      </c>
      <c r="G191" s="16" t="str">
        <f>IF(D191=0,"n.v.t.",(IF(D191&lt;=RecapLineair!$H$12,"ja","nee")))</f>
        <v>nee</v>
      </c>
      <c r="H191" s="4">
        <f t="shared" si="10"/>
        <v>9167.029999999826</v>
      </c>
      <c r="I191" s="4"/>
      <c r="J191" s="5">
        <f>IF(D191=0,0,ROUND(+H191*RecapLineair!$H$13/12,2))</f>
        <v>30.56</v>
      </c>
      <c r="K191" s="4"/>
      <c r="L191" s="4">
        <f>IF(E191="ja",0,IF(D191=0,0,(MIN(ROUND(IF(Selectie!$A$4=1,+RecapLineair!$L$20-J191,(IF(Selectie!$A$4=2,(RecapLineair!$H$14-RecapLineair!$H$15)/(RecapLineair!$H$11-RecapLineair!$H$12),0))),2),H191))))</f>
        <v>833.33</v>
      </c>
      <c r="M191" s="4"/>
      <c r="N191" s="4">
        <f t="shared" si="9"/>
        <v>863.89</v>
      </c>
      <c r="O191" s="4"/>
      <c r="P191" s="4">
        <f t="shared" si="11"/>
        <v>8333.6999999998261</v>
      </c>
    </row>
    <row r="192" spans="1:16" x14ac:dyDescent="0.25">
      <c r="B192" s="3">
        <f t="shared" si="15"/>
        <v>3713</v>
      </c>
      <c r="C192">
        <v>111</v>
      </c>
      <c r="D192">
        <f>IF(D191=0,0,IF(D191+1&gt;RecapLineair!H$11,0,D191+1))</f>
        <v>111</v>
      </c>
      <c r="E192" s="16" t="str">
        <f>IF(D192=0,"n.v.t.",IF(RecapLineair!$I$22&lt;A$190,"nee",G192))</f>
        <v>nee</v>
      </c>
      <c r="F192" s="16">
        <f>IF(A$190=RecapLineair!$I$22,RecapLineair!$H$23,99)</f>
        <v>99</v>
      </c>
      <c r="G192" s="16" t="str">
        <f>IF(D192=0,"n.v.t.",(IF(D192&lt;=RecapLineair!$H$12,"ja","nee")))</f>
        <v>nee</v>
      </c>
      <c r="H192" s="4">
        <f t="shared" si="10"/>
        <v>8333.6999999998261</v>
      </c>
      <c r="I192" s="4"/>
      <c r="J192" s="5">
        <f>IF(D192=0,0,ROUND(+H192*RecapLineair!$H$13/12,2))</f>
        <v>27.78</v>
      </c>
      <c r="K192" s="4"/>
      <c r="L192" s="4">
        <f>IF(E192="ja",0,IF(D192=0,0,(MIN(ROUND(IF(Selectie!$A$4=1,+RecapLineair!$L$20-J192,(IF(Selectie!$A$4=2,(RecapLineair!$H$14-RecapLineair!$H$15)/(RecapLineair!$H$11-RecapLineair!$H$12),0))),2),H192))))</f>
        <v>833.33</v>
      </c>
      <c r="M192" s="4"/>
      <c r="N192" s="4">
        <f t="shared" si="9"/>
        <v>861.11</v>
      </c>
      <c r="O192" s="4"/>
      <c r="P192" s="4">
        <f t="shared" si="11"/>
        <v>7500.3699999998262</v>
      </c>
    </row>
    <row r="193" spans="1:16" x14ac:dyDescent="0.25">
      <c r="B193" s="3">
        <f t="shared" si="15"/>
        <v>3744</v>
      </c>
      <c r="C193">
        <v>112</v>
      </c>
      <c r="D193">
        <f>IF(D192=0,0,IF(D192+1&gt;RecapLineair!H$11,0,D192+1))</f>
        <v>112</v>
      </c>
      <c r="E193" s="16" t="str">
        <f>IF(D193=0,"n.v.t.",IF(RecapLineair!$I$22&lt;A$190,"nee",G193))</f>
        <v>nee</v>
      </c>
      <c r="F193" s="16">
        <f>IF(A$190=RecapLineair!$I$22,RecapLineair!$H$23,99)</f>
        <v>99</v>
      </c>
      <c r="G193" s="16" t="str">
        <f>IF(D193=0,"n.v.t.",(IF(D193&lt;=RecapLineair!$H$12,"ja","nee")))</f>
        <v>nee</v>
      </c>
      <c r="H193" s="4">
        <f t="shared" si="10"/>
        <v>7500.3699999998262</v>
      </c>
      <c r="I193" s="4"/>
      <c r="J193" s="5">
        <f>IF(D193=0,0,ROUND(+H193*RecapLineair!$H$13/12,2))</f>
        <v>25</v>
      </c>
      <c r="K193" s="4"/>
      <c r="L193" s="4">
        <f>IF(E193="ja",0,IF(D193=0,0,(MIN(ROUND(IF(Selectie!$A$4=1,+RecapLineair!$L$20-J193,(IF(Selectie!$A$4=2,(RecapLineair!$H$14-RecapLineair!$H$15)/(RecapLineair!$H$11-RecapLineair!$H$12),0))),2),H193))))</f>
        <v>833.33</v>
      </c>
      <c r="M193" s="4"/>
      <c r="N193" s="4">
        <f t="shared" si="9"/>
        <v>858.33</v>
      </c>
      <c r="O193" s="4"/>
      <c r="P193" s="4">
        <f t="shared" si="11"/>
        <v>6667.0399999998263</v>
      </c>
    </row>
    <row r="194" spans="1:16" x14ac:dyDescent="0.25">
      <c r="B194" s="3">
        <f t="shared" si="15"/>
        <v>3774</v>
      </c>
      <c r="C194">
        <v>113</v>
      </c>
      <c r="D194">
        <f>IF(D193=0,0,IF(D193+1&gt;RecapLineair!H$11,0,D193+1))</f>
        <v>113</v>
      </c>
      <c r="E194" s="16" t="str">
        <f>IF(D194=0,"n.v.t.",IF(RecapLineair!$I$22&lt;A$190,"nee",G194))</f>
        <v>nee</v>
      </c>
      <c r="F194" s="16">
        <f>IF(A$190=RecapLineair!$I$22,RecapLineair!$H$23,99)</f>
        <v>99</v>
      </c>
      <c r="G194" s="16" t="str">
        <f>IF(D194=0,"n.v.t.",(IF(D194&lt;=RecapLineair!$H$12,"ja","nee")))</f>
        <v>nee</v>
      </c>
      <c r="H194" s="4">
        <f t="shared" si="10"/>
        <v>6667.0399999998263</v>
      </c>
      <c r="I194" s="4"/>
      <c r="J194" s="5">
        <f>IF(D194=0,0,ROUND(+H194*RecapLineair!$H$13/12,2))</f>
        <v>22.22</v>
      </c>
      <c r="K194" s="4"/>
      <c r="L194" s="4">
        <f>IF(E194="ja",0,IF(D194=0,0,(MIN(ROUND(IF(Selectie!$A$4=1,+RecapLineair!$L$20-J194,(IF(Selectie!$A$4=2,(RecapLineair!$H$14-RecapLineair!$H$15)/(RecapLineair!$H$11-RecapLineair!$H$12),0))),2),H194))))</f>
        <v>833.33</v>
      </c>
      <c r="M194" s="4"/>
      <c r="N194" s="4">
        <f t="shared" si="9"/>
        <v>855.55000000000007</v>
      </c>
      <c r="O194" s="4"/>
      <c r="P194" s="4">
        <f t="shared" si="11"/>
        <v>5833.7099999998263</v>
      </c>
    </row>
    <row r="195" spans="1:16" x14ac:dyDescent="0.25">
      <c r="B195" s="3">
        <f t="shared" si="15"/>
        <v>3805</v>
      </c>
      <c r="C195">
        <v>114</v>
      </c>
      <c r="D195">
        <f>IF(D194=0,0,IF(D194+1&gt;RecapLineair!H$11,0,D194+1))</f>
        <v>114</v>
      </c>
      <c r="E195" s="16" t="str">
        <f>IF(D195=0,"n.v.t.",IF(RecapLineair!$I$22&lt;A$190,"nee",G195))</f>
        <v>nee</v>
      </c>
      <c r="F195" s="16">
        <f>IF(A$190=RecapLineair!$I$22,RecapLineair!$H$23,99)</f>
        <v>99</v>
      </c>
      <c r="G195" s="16" t="str">
        <f>IF(D195=0,"n.v.t.",(IF(D195&lt;=RecapLineair!$H$12,"ja","nee")))</f>
        <v>nee</v>
      </c>
      <c r="H195" s="4">
        <f t="shared" si="10"/>
        <v>5833.7099999998263</v>
      </c>
      <c r="I195" s="4"/>
      <c r="J195" s="5">
        <f>IF(D195=0,0,ROUND(+H195*RecapLineair!$H$13/12,2))</f>
        <v>19.45</v>
      </c>
      <c r="K195" s="4"/>
      <c r="L195" s="4">
        <f>IF(E195="ja",0,IF(D195=0,0,(MIN(ROUND(IF(Selectie!$A$4=1,+RecapLineair!$L$20-J195,(IF(Selectie!$A$4=2,(RecapLineair!$H$14-RecapLineair!$H$15)/(RecapLineair!$H$11-RecapLineair!$H$12),0))),2),H195))))</f>
        <v>833.33</v>
      </c>
      <c r="M195" s="4"/>
      <c r="N195" s="4">
        <f t="shared" si="9"/>
        <v>852.78000000000009</v>
      </c>
      <c r="O195" s="4"/>
      <c r="P195" s="4">
        <f t="shared" si="11"/>
        <v>5000.3799999998264</v>
      </c>
    </row>
    <row r="196" spans="1:16" x14ac:dyDescent="0.25">
      <c r="B196" s="3">
        <f t="shared" si="15"/>
        <v>3835</v>
      </c>
      <c r="C196">
        <v>115</v>
      </c>
      <c r="D196">
        <f>IF(D195=0,0,IF(D195+1&gt;RecapLineair!H$11,0,D195+1))</f>
        <v>115</v>
      </c>
      <c r="E196" s="16" t="str">
        <f>IF(D196=0,"n.v.t.",IF(RecapLineair!$I$22&lt;A$190,"nee",G196))</f>
        <v>nee</v>
      </c>
      <c r="F196" s="16">
        <f>IF(A$190=RecapLineair!$I$22,RecapLineair!$H$23,99)</f>
        <v>99</v>
      </c>
      <c r="G196" s="16" t="str">
        <f>IF(D196=0,"n.v.t.",(IF(D196&lt;=RecapLineair!$H$12,"ja","nee")))</f>
        <v>nee</v>
      </c>
      <c r="H196" s="4">
        <f t="shared" si="10"/>
        <v>5000.3799999998264</v>
      </c>
      <c r="I196" s="4"/>
      <c r="J196" s="5">
        <f>IF(D196=0,0,ROUND(+H196*RecapLineair!$H$13/12,2))</f>
        <v>16.670000000000002</v>
      </c>
      <c r="K196" s="4"/>
      <c r="L196" s="4">
        <f>IF(E196="ja",0,IF(D196=0,0,(MIN(ROUND(IF(Selectie!$A$4=1,+RecapLineair!$L$20-J196,(IF(Selectie!$A$4=2,(RecapLineair!$H$14-RecapLineair!$H$15)/(RecapLineair!$H$11-RecapLineair!$H$12),0))),2),H196))))</f>
        <v>833.33</v>
      </c>
      <c r="M196" s="4"/>
      <c r="N196" s="4">
        <f t="shared" si="9"/>
        <v>850</v>
      </c>
      <c r="O196" s="4"/>
      <c r="P196" s="4">
        <f t="shared" si="11"/>
        <v>4167.0499999998265</v>
      </c>
    </row>
    <row r="197" spans="1:16" x14ac:dyDescent="0.25">
      <c r="B197" s="3">
        <f t="shared" si="15"/>
        <v>3866</v>
      </c>
      <c r="C197">
        <v>116</v>
      </c>
      <c r="D197">
        <f>IF(D196=0,0,IF(D196+1&gt;RecapLineair!H$11,0,D196+1))</f>
        <v>116</v>
      </c>
      <c r="E197" s="16" t="str">
        <f>IF(D197=0,"n.v.t.",IF(RecapLineair!$I$22&lt;A$190,"nee",G197))</f>
        <v>nee</v>
      </c>
      <c r="F197" s="16">
        <f>IF(A$190=RecapLineair!$I$22,RecapLineair!$H$23,99)</f>
        <v>99</v>
      </c>
      <c r="G197" s="16" t="str">
        <f>IF(D197=0,"n.v.t.",(IF(D197&lt;=RecapLineair!$H$12,"ja","nee")))</f>
        <v>nee</v>
      </c>
      <c r="H197" s="4">
        <f t="shared" si="10"/>
        <v>4167.0499999998265</v>
      </c>
      <c r="I197" s="4"/>
      <c r="J197" s="5">
        <f>IF(D197=0,0,ROUND(+H197*RecapLineair!$H$13/12,2))</f>
        <v>13.89</v>
      </c>
      <c r="K197" s="4"/>
      <c r="L197" s="4">
        <f>IF(E197="ja",0,IF(D197=0,0,(MIN(ROUND(IF(Selectie!$A$4=1,+RecapLineair!$L$20-J197,(IF(Selectie!$A$4=2,(RecapLineair!$H$14-RecapLineair!$H$15)/(RecapLineair!$H$11-RecapLineair!$H$12),0))),2),H197))))</f>
        <v>833.33</v>
      </c>
      <c r="M197" s="4"/>
      <c r="N197" s="4">
        <f t="shared" si="9"/>
        <v>847.22</v>
      </c>
      <c r="O197" s="4"/>
      <c r="P197" s="4">
        <f t="shared" si="11"/>
        <v>3333.7199999998265</v>
      </c>
    </row>
    <row r="198" spans="1:16" x14ac:dyDescent="0.25">
      <c r="B198" s="3">
        <f t="shared" si="15"/>
        <v>3897</v>
      </c>
      <c r="C198">
        <v>117</v>
      </c>
      <c r="D198">
        <f>IF(D197=0,0,IF(D197+1&gt;RecapLineair!H$11,0,D197+1))</f>
        <v>117</v>
      </c>
      <c r="E198" s="16" t="str">
        <f>IF(D198=0,"n.v.t.",IF(RecapLineair!$I$22&lt;A$190,"nee",G198))</f>
        <v>nee</v>
      </c>
      <c r="F198" s="16">
        <f>IF(A$190=RecapLineair!$I$22,RecapLineair!$H$23,99)</f>
        <v>99</v>
      </c>
      <c r="G198" s="16" t="str">
        <f>IF(D198=0,"n.v.t.",(IF(D198&lt;=RecapLineair!$H$12,"ja","nee")))</f>
        <v>nee</v>
      </c>
      <c r="H198" s="4">
        <f t="shared" si="10"/>
        <v>3333.7199999998265</v>
      </c>
      <c r="I198" s="4"/>
      <c r="J198" s="5">
        <f>IF(D198=0,0,ROUND(+H198*RecapLineair!$H$13/12,2))</f>
        <v>11.11</v>
      </c>
      <c r="K198" s="4"/>
      <c r="L198" s="4">
        <f>IF(E198="ja",0,IF(D198=0,0,(MIN(ROUND(IF(Selectie!$A$4=1,+RecapLineair!$L$20-J198,(IF(Selectie!$A$4=2,(RecapLineair!$H$14-RecapLineair!$H$15)/(RecapLineair!$H$11-RecapLineair!$H$12),0))),2),H198))))</f>
        <v>833.33</v>
      </c>
      <c r="M198" s="4"/>
      <c r="N198" s="4">
        <f t="shared" si="9"/>
        <v>844.44</v>
      </c>
      <c r="O198" s="4"/>
      <c r="P198" s="4">
        <f t="shared" si="11"/>
        <v>2500.3899999998266</v>
      </c>
    </row>
    <row r="199" spans="1:16" x14ac:dyDescent="0.25">
      <c r="B199" s="3">
        <f t="shared" si="15"/>
        <v>3927</v>
      </c>
      <c r="C199">
        <v>118</v>
      </c>
      <c r="D199">
        <f>IF(D198=0,0,IF(D198+1&gt;RecapLineair!H$11,0,D198+1))</f>
        <v>118</v>
      </c>
      <c r="E199" s="16" t="str">
        <f>IF(D199=0,"n.v.t.",IF(RecapLineair!$I$22&lt;A$190,"nee",G199))</f>
        <v>nee</v>
      </c>
      <c r="F199" s="16">
        <f>IF(A$190=RecapLineair!$I$22,RecapLineair!$H$23,99)</f>
        <v>99</v>
      </c>
      <c r="G199" s="16" t="str">
        <f>IF(D199=0,"n.v.t.",(IF(D199&lt;=RecapLineair!$H$12,"ja","nee")))</f>
        <v>nee</v>
      </c>
      <c r="H199" s="4">
        <f t="shared" si="10"/>
        <v>2500.3899999998266</v>
      </c>
      <c r="I199" s="4"/>
      <c r="J199" s="5">
        <f>IF(D199=0,0,ROUND(+H199*RecapLineair!$H$13/12,2))</f>
        <v>8.33</v>
      </c>
      <c r="K199" s="4"/>
      <c r="L199" s="4">
        <f>IF(E199="ja",0,IF(D199=0,0,(MIN(ROUND(IF(Selectie!$A$4=1,+RecapLineair!$L$20-J199,(IF(Selectie!$A$4=2,(RecapLineair!$H$14-RecapLineair!$H$15)/(RecapLineair!$H$11-RecapLineair!$H$12),0))),2),H199))))</f>
        <v>833.33</v>
      </c>
      <c r="M199" s="4"/>
      <c r="N199" s="4">
        <f t="shared" si="9"/>
        <v>841.66000000000008</v>
      </c>
      <c r="O199" s="4"/>
      <c r="P199" s="4">
        <f t="shared" si="11"/>
        <v>1667.0599999998267</v>
      </c>
    </row>
    <row r="200" spans="1:16" x14ac:dyDescent="0.25">
      <c r="B200" s="3">
        <f t="shared" si="15"/>
        <v>3958</v>
      </c>
      <c r="C200">
        <v>119</v>
      </c>
      <c r="D200">
        <f>IF(D199=0,0,IF(D199+1&gt;RecapLineair!H$11,0,D199+1))</f>
        <v>119</v>
      </c>
      <c r="E200" s="16" t="str">
        <f>IF(D200=0,"n.v.t.",IF(RecapLineair!$I$22&lt;A$190,"nee",G200))</f>
        <v>nee</v>
      </c>
      <c r="F200" s="16">
        <f>IF(A$190=RecapLineair!$I$22,RecapLineair!$H$23,99)</f>
        <v>99</v>
      </c>
      <c r="G200" s="16" t="str">
        <f>IF(D200=0,"n.v.t.",(IF(D200&lt;=RecapLineair!$H$12,"ja","nee")))</f>
        <v>nee</v>
      </c>
      <c r="H200" s="4">
        <f t="shared" si="10"/>
        <v>1667.0599999998267</v>
      </c>
      <c r="I200" s="4"/>
      <c r="J200" s="5">
        <f>IF(D200=0,0,ROUND(+H200*RecapLineair!$H$13/12,2))</f>
        <v>5.56</v>
      </c>
      <c r="K200" s="4"/>
      <c r="L200" s="4">
        <f>IF(E200="ja",0,IF(D200=0,0,(MIN(ROUND(IF(Selectie!$A$4=1,+RecapLineair!$L$20-J200,(IF(Selectie!$A$4=2,(RecapLineair!$H$14-RecapLineair!$H$15)/(RecapLineair!$H$11-RecapLineair!$H$12),0))),2),H200))))</f>
        <v>833.33</v>
      </c>
      <c r="M200" s="4"/>
      <c r="N200" s="4">
        <f t="shared" si="9"/>
        <v>838.89</v>
      </c>
      <c r="O200" s="4"/>
      <c r="P200" s="4">
        <f t="shared" si="11"/>
        <v>833.72999999982665</v>
      </c>
    </row>
    <row r="201" spans="1:16" x14ac:dyDescent="0.25">
      <c r="B201" s="3">
        <f t="shared" si="15"/>
        <v>3988</v>
      </c>
      <c r="C201">
        <v>120</v>
      </c>
      <c r="D201">
        <f>IF(D200=0,0,IF(D200+1&gt;RecapLineair!H$11,0,D200+1))</f>
        <v>120</v>
      </c>
      <c r="E201" s="16" t="str">
        <f>IF(D201=0,"n.v.t.",IF(RecapLineair!$I$22&lt;A$190,"nee",G201))</f>
        <v>nee</v>
      </c>
      <c r="F201" s="16">
        <f>IF(A$190=RecapLineair!$I$22,RecapLineair!$H$23,99)</f>
        <v>99</v>
      </c>
      <c r="G201" s="16" t="str">
        <f>IF(D201=0,"n.v.t.",(IF(D201&lt;=RecapLineair!$H$12,"ja","nee")))</f>
        <v>nee</v>
      </c>
      <c r="H201" s="4">
        <f t="shared" si="10"/>
        <v>833.72999999982665</v>
      </c>
      <c r="I201" s="4"/>
      <c r="J201" s="5">
        <f>IF(D201=0,0,ROUND(+H201*RecapLineair!$H$13/12,2))</f>
        <v>2.78</v>
      </c>
      <c r="K201" s="4"/>
      <c r="L201" s="4">
        <f>IF(E201="ja",0,IF(D201=0,0,(MIN(ROUND(IF(Selectie!$A$4=1,+RecapLineair!$L$20-J201,(IF(Selectie!$A$4=2,(RecapLineair!$H$14-RecapLineair!$H$15)/(RecapLineair!$H$11-RecapLineair!$H$12),0))),2),H201))))</f>
        <v>833.33</v>
      </c>
      <c r="M201" s="4"/>
      <c r="N201" s="4">
        <f t="shared" si="9"/>
        <v>836.11</v>
      </c>
      <c r="O201" s="4"/>
      <c r="P201" s="4">
        <f t="shared" si="11"/>
        <v>0.39999999982660484</v>
      </c>
    </row>
    <row r="202" spans="1:16" x14ac:dyDescent="0.25">
      <c r="B202" s="3"/>
      <c r="E202" s="16"/>
      <c r="F202" s="16"/>
      <c r="G202" s="16"/>
      <c r="H202" s="4"/>
      <c r="I202" s="29"/>
      <c r="J202" s="28">
        <f>SUM(J190:J201)</f>
        <v>216.68</v>
      </c>
      <c r="K202" s="29"/>
      <c r="L202" s="28">
        <f>SUM(L190:L201)</f>
        <v>9999.9600000000009</v>
      </c>
      <c r="M202" s="29"/>
      <c r="N202" s="28">
        <f>J202+L202</f>
        <v>10216.640000000001</v>
      </c>
      <c r="O202" s="29"/>
      <c r="P202" s="4"/>
    </row>
    <row r="203" spans="1:16" x14ac:dyDescent="0.25">
      <c r="B203" s="3"/>
      <c r="E203" s="16"/>
      <c r="F203" s="16"/>
      <c r="G203" s="16"/>
      <c r="H203" s="4"/>
      <c r="I203" s="29"/>
      <c r="J203" s="29"/>
      <c r="K203" s="29"/>
      <c r="L203" s="29"/>
      <c r="M203" s="29"/>
      <c r="N203" s="29"/>
      <c r="O203" s="29"/>
      <c r="P203" s="4"/>
    </row>
    <row r="204" spans="1:16" x14ac:dyDescent="0.25">
      <c r="A204" s="2">
        <f>A190+1</f>
        <v>2029</v>
      </c>
      <c r="B204" s="3">
        <f t="shared" ref="B204:B215" si="16">DATE(1,C204,1)</f>
        <v>4019</v>
      </c>
      <c r="C204">
        <v>121</v>
      </c>
      <c r="D204">
        <f>IF(D201=0,0,IF(D201+1&gt;RecapLineair!H$11,0,D201+1))</f>
        <v>0</v>
      </c>
      <c r="E204" s="16" t="str">
        <f>IF(D204=0,"n.v.t.",IF(RecapLineair!$I$22&lt;A$204,"nee",G204))</f>
        <v>n.v.t.</v>
      </c>
      <c r="F204" s="16">
        <f>IF(A$204=RecapLineair!$I$22,RecapLineair!$H$23,99)</f>
        <v>99</v>
      </c>
      <c r="G204" s="16" t="str">
        <f>IF(D204=0,"n.v.t.",(IF(D204&lt;=RecapLineair!$H$12,"ja","nee")))</f>
        <v>n.v.t.</v>
      </c>
      <c r="H204" s="4">
        <f>+P201</f>
        <v>0.39999999982660484</v>
      </c>
      <c r="I204" s="4"/>
      <c r="J204" s="5">
        <f>IF(D204=0,0,ROUND(+H204*RecapLineair!$H$13/12,2))</f>
        <v>0</v>
      </c>
      <c r="K204" s="4"/>
      <c r="L204" s="4">
        <f>IF(E204="ja",0,IF(D204=0,0,(MIN(ROUND(IF(Selectie!$A$4=1,+RecapLineair!$L$20-J204,(IF(Selectie!$A$4=2,(RecapLineair!$H$14-RecapLineair!$H$15)/(RecapLineair!$H$11-RecapLineair!$H$12),0))),2),H204))))</f>
        <v>0</v>
      </c>
      <c r="M204" s="4"/>
      <c r="N204" s="4">
        <f t="shared" ref="N204:N270" si="17">J204+L204</f>
        <v>0</v>
      </c>
      <c r="O204" s="4"/>
      <c r="P204" s="4">
        <f t="shared" ref="P204:P215" si="18">+H204-L204</f>
        <v>0.39999999982660484</v>
      </c>
    </row>
    <row r="205" spans="1:16" x14ac:dyDescent="0.25">
      <c r="B205" s="3">
        <f t="shared" si="16"/>
        <v>4050</v>
      </c>
      <c r="C205">
        <v>122</v>
      </c>
      <c r="D205">
        <f>IF(D204=0,0,IF(D204+1&gt;RecapLineair!H$11,0,D204+1))</f>
        <v>0</v>
      </c>
      <c r="E205" s="16" t="str">
        <f>IF(D205=0,"n.v.t.",IF(RecapLineair!$I$22&lt;A$204,"nee",G205))</f>
        <v>n.v.t.</v>
      </c>
      <c r="F205" s="16">
        <f>IF(A$204=RecapLineair!$I$22,RecapLineair!$H$23,99)</f>
        <v>99</v>
      </c>
      <c r="G205" s="16" t="str">
        <f>IF(D205=0,"n.v.t.",(IF(D205&lt;=RecapLineair!$H$12,"ja","nee")))</f>
        <v>n.v.t.</v>
      </c>
      <c r="H205" s="4">
        <f t="shared" ref="H205:H215" si="19">+P204</f>
        <v>0.39999999982660484</v>
      </c>
      <c r="I205" s="4"/>
      <c r="J205" s="5">
        <f>IF(D205=0,0,ROUND(+H205*RecapLineair!$H$13/12,2))</f>
        <v>0</v>
      </c>
      <c r="K205" s="4"/>
      <c r="L205" s="4">
        <f>IF(E205="ja",0,IF(D205=0,0,(MIN(ROUND(IF(Selectie!$A$4=1,+RecapLineair!$L$20-J205,(IF(Selectie!$A$4=2,(RecapLineair!$H$14-RecapLineair!$H$15)/(RecapLineair!$H$11-RecapLineair!$H$12),0))),2),H205))))</f>
        <v>0</v>
      </c>
      <c r="M205" s="4"/>
      <c r="N205" s="4">
        <f t="shared" si="17"/>
        <v>0</v>
      </c>
      <c r="O205" s="4"/>
      <c r="P205" s="4">
        <f t="shared" si="18"/>
        <v>0.39999999982660484</v>
      </c>
    </row>
    <row r="206" spans="1:16" x14ac:dyDescent="0.25">
      <c r="B206" s="3">
        <f t="shared" si="16"/>
        <v>4078</v>
      </c>
      <c r="C206">
        <v>123</v>
      </c>
      <c r="D206">
        <f>IF(D205=0,0,IF(D205+1&gt;RecapLineair!H$11,0,D205+1))</f>
        <v>0</v>
      </c>
      <c r="E206" s="16" t="str">
        <f>IF(D206=0,"n.v.t.",IF(RecapLineair!$I$22&lt;A$204,"nee",G206))</f>
        <v>n.v.t.</v>
      </c>
      <c r="F206" s="16">
        <f>IF(A$204=RecapLineair!$I$22,RecapLineair!$H$23,99)</f>
        <v>99</v>
      </c>
      <c r="G206" s="16" t="str">
        <f>IF(D206=0,"n.v.t.",(IF(D206&lt;=RecapLineair!$H$12,"ja","nee")))</f>
        <v>n.v.t.</v>
      </c>
      <c r="H206" s="4">
        <f t="shared" si="19"/>
        <v>0.39999999982660484</v>
      </c>
      <c r="I206" s="4"/>
      <c r="J206" s="5">
        <f>IF(D206=0,0,ROUND(+H206*RecapLineair!$H$13/12,2))</f>
        <v>0</v>
      </c>
      <c r="K206" s="4"/>
      <c r="L206" s="4">
        <f>IF(E206="ja",0,IF(D206=0,0,(MIN(ROUND(IF(Selectie!$A$4=1,+RecapLineair!$L$20-J206,(IF(Selectie!$A$4=2,(RecapLineair!$H$14-RecapLineair!$H$15)/(RecapLineair!$H$11-RecapLineair!$H$12),0))),2),H206))))</f>
        <v>0</v>
      </c>
      <c r="M206" s="4"/>
      <c r="N206" s="4">
        <f t="shared" si="17"/>
        <v>0</v>
      </c>
      <c r="O206" s="4"/>
      <c r="P206" s="4">
        <f t="shared" si="18"/>
        <v>0.39999999982660484</v>
      </c>
    </row>
    <row r="207" spans="1:16" x14ac:dyDescent="0.25">
      <c r="B207" s="3">
        <f t="shared" si="16"/>
        <v>4109</v>
      </c>
      <c r="C207">
        <v>124</v>
      </c>
      <c r="D207">
        <f>IF(D206=0,0,IF(D206+1&gt;RecapLineair!H$11,0,D206+1))</f>
        <v>0</v>
      </c>
      <c r="E207" s="16" t="str">
        <f>IF(D207=0,"n.v.t.",IF(RecapLineair!$I$22&lt;A$204,"nee",G207))</f>
        <v>n.v.t.</v>
      </c>
      <c r="F207" s="16">
        <f>IF(A$204=RecapLineair!$I$22,RecapLineair!$H$23,99)</f>
        <v>99</v>
      </c>
      <c r="G207" s="16" t="str">
        <f>IF(D207=0,"n.v.t.",(IF(D207&lt;=RecapLineair!$H$12,"ja","nee")))</f>
        <v>n.v.t.</v>
      </c>
      <c r="H207" s="4">
        <f t="shared" si="19"/>
        <v>0.39999999982660484</v>
      </c>
      <c r="I207" s="4"/>
      <c r="J207" s="5">
        <f>IF(D207=0,0,ROUND(+H207*RecapLineair!$H$13/12,2))</f>
        <v>0</v>
      </c>
      <c r="K207" s="4"/>
      <c r="L207" s="4">
        <f>IF(E207="ja",0,IF(D207=0,0,(MIN(ROUND(IF(Selectie!$A$4=1,+RecapLineair!$L$20-J207,(IF(Selectie!$A$4=2,(RecapLineair!$H$14-RecapLineair!$H$15)/(RecapLineair!$H$11-RecapLineair!$H$12),0))),2),H207))))</f>
        <v>0</v>
      </c>
      <c r="M207" s="4"/>
      <c r="N207" s="4">
        <f t="shared" si="17"/>
        <v>0</v>
      </c>
      <c r="O207" s="4"/>
      <c r="P207" s="4">
        <f t="shared" si="18"/>
        <v>0.39999999982660484</v>
      </c>
    </row>
    <row r="208" spans="1:16" x14ac:dyDescent="0.25">
      <c r="B208" s="3">
        <f t="shared" si="16"/>
        <v>4139</v>
      </c>
      <c r="C208">
        <v>125</v>
      </c>
      <c r="D208">
        <f>IF(D207=0,0,IF(D207+1&gt;RecapLineair!H$11,0,D207+1))</f>
        <v>0</v>
      </c>
      <c r="E208" s="16" t="str">
        <f>IF(D208=0,"n.v.t.",IF(RecapLineair!$I$22&lt;A$204,"nee",G208))</f>
        <v>n.v.t.</v>
      </c>
      <c r="F208" s="16">
        <f>IF(A$204=RecapLineair!$I$22,RecapLineair!$H$23,99)</f>
        <v>99</v>
      </c>
      <c r="G208" s="16" t="str">
        <f>IF(D208=0,"n.v.t.",(IF(D208&lt;=RecapLineair!$H$12,"ja","nee")))</f>
        <v>n.v.t.</v>
      </c>
      <c r="H208" s="4">
        <f t="shared" si="19"/>
        <v>0.39999999982660484</v>
      </c>
      <c r="I208" s="4"/>
      <c r="J208" s="5">
        <f>IF(D208=0,0,ROUND(+H208*RecapLineair!$H$13/12,2))</f>
        <v>0</v>
      </c>
      <c r="K208" s="4"/>
      <c r="L208" s="4">
        <f>IF(E208="ja",0,IF(D208=0,0,(MIN(ROUND(IF(Selectie!$A$4=1,+RecapLineair!$L$20-J208,(IF(Selectie!$A$4=2,(RecapLineair!$H$14-RecapLineair!$H$15)/(RecapLineair!$H$11-RecapLineair!$H$12),0))),2),H208))))</f>
        <v>0</v>
      </c>
      <c r="M208" s="4"/>
      <c r="N208" s="4">
        <f t="shared" si="17"/>
        <v>0</v>
      </c>
      <c r="O208" s="4"/>
      <c r="P208" s="4">
        <f t="shared" si="18"/>
        <v>0.39999999982660484</v>
      </c>
    </row>
    <row r="209" spans="1:16" x14ac:dyDescent="0.25">
      <c r="B209" s="3">
        <f t="shared" si="16"/>
        <v>4170</v>
      </c>
      <c r="C209">
        <v>126</v>
      </c>
      <c r="D209">
        <f>IF(D208=0,0,IF(D208+1&gt;RecapLineair!H$11,0,D208+1))</f>
        <v>0</v>
      </c>
      <c r="E209" s="16" t="str">
        <f>IF(D209=0,"n.v.t.",IF(RecapLineair!$I$22&lt;A$204,"nee",G209))</f>
        <v>n.v.t.</v>
      </c>
      <c r="F209" s="16">
        <f>IF(A$204=RecapLineair!$I$22,RecapLineair!$H$23,99)</f>
        <v>99</v>
      </c>
      <c r="G209" s="16" t="str">
        <f>IF(D209=0,"n.v.t.",(IF(D209&lt;=RecapLineair!$H$12,"ja","nee")))</f>
        <v>n.v.t.</v>
      </c>
      <c r="H209" s="4">
        <f t="shared" si="19"/>
        <v>0.39999999982660484</v>
      </c>
      <c r="I209" s="4"/>
      <c r="J209" s="5">
        <f>IF(D209=0,0,ROUND(+H209*RecapLineair!$H$13/12,2))</f>
        <v>0</v>
      </c>
      <c r="K209" s="4"/>
      <c r="L209" s="4">
        <f>IF(E209="ja",0,IF(D209=0,0,(MIN(ROUND(IF(Selectie!$A$4=1,+RecapLineair!$L$20-J209,(IF(Selectie!$A$4=2,(RecapLineair!$H$14-RecapLineair!$H$15)/(RecapLineair!$H$11-RecapLineair!$H$12),0))),2),H209))))</f>
        <v>0</v>
      </c>
      <c r="M209" s="4"/>
      <c r="N209" s="4">
        <f t="shared" si="17"/>
        <v>0</v>
      </c>
      <c r="O209" s="4"/>
      <c r="P209" s="4">
        <f t="shared" si="18"/>
        <v>0.39999999982660484</v>
      </c>
    </row>
    <row r="210" spans="1:16" x14ac:dyDescent="0.25">
      <c r="B210" s="3">
        <f t="shared" si="16"/>
        <v>4200</v>
      </c>
      <c r="C210">
        <v>127</v>
      </c>
      <c r="D210">
        <f>IF(D209=0,0,IF(D209+1&gt;RecapLineair!H$11,0,D209+1))</f>
        <v>0</v>
      </c>
      <c r="E210" s="16" t="str">
        <f>IF(D210=0,"n.v.t.",IF(RecapLineair!$I$22&lt;A$204,"nee",G210))</f>
        <v>n.v.t.</v>
      </c>
      <c r="F210" s="16">
        <f>IF(A$204=RecapLineair!$I$22,RecapLineair!$H$23,99)</f>
        <v>99</v>
      </c>
      <c r="G210" s="16" t="str">
        <f>IF(D210=0,"n.v.t.",(IF(D210&lt;=RecapLineair!$H$12,"ja","nee")))</f>
        <v>n.v.t.</v>
      </c>
      <c r="H210" s="4">
        <f t="shared" si="19"/>
        <v>0.39999999982660484</v>
      </c>
      <c r="I210" s="4"/>
      <c r="J210" s="5">
        <f>IF(D210=0,0,ROUND(+H210*RecapLineair!$H$13/12,2))</f>
        <v>0</v>
      </c>
      <c r="K210" s="4"/>
      <c r="L210" s="4">
        <f>IF(E210="ja",0,IF(D210=0,0,(MIN(ROUND(IF(Selectie!$A$4=1,+RecapLineair!$L$20-J210,(IF(Selectie!$A$4=2,(RecapLineair!$H$14-RecapLineair!$H$15)/(RecapLineair!$H$11-RecapLineair!$H$12),0))),2),H210))))</f>
        <v>0</v>
      </c>
      <c r="M210" s="4"/>
      <c r="N210" s="4">
        <f t="shared" si="17"/>
        <v>0</v>
      </c>
      <c r="O210" s="4"/>
      <c r="P210" s="4">
        <f t="shared" si="18"/>
        <v>0.39999999982660484</v>
      </c>
    </row>
    <row r="211" spans="1:16" x14ac:dyDescent="0.25">
      <c r="B211" s="3">
        <f t="shared" si="16"/>
        <v>4231</v>
      </c>
      <c r="C211">
        <v>128</v>
      </c>
      <c r="D211">
        <f>IF(D210=0,0,IF(D210+1&gt;RecapLineair!H$11,0,D210+1))</f>
        <v>0</v>
      </c>
      <c r="E211" s="16" t="str">
        <f>IF(D211=0,"n.v.t.",IF(RecapLineair!$I$22&lt;A$204,"nee",G211))</f>
        <v>n.v.t.</v>
      </c>
      <c r="F211" s="16">
        <f>IF(A$204=RecapLineair!$I$22,RecapLineair!$H$23,99)</f>
        <v>99</v>
      </c>
      <c r="G211" s="16" t="str">
        <f>IF(D211=0,"n.v.t.",(IF(D211&lt;=RecapLineair!$H$12,"ja","nee")))</f>
        <v>n.v.t.</v>
      </c>
      <c r="H211" s="4">
        <f t="shared" si="19"/>
        <v>0.39999999982660484</v>
      </c>
      <c r="I211" s="4"/>
      <c r="J211" s="5">
        <f>IF(D211=0,0,ROUND(+H211*RecapLineair!$H$13/12,2))</f>
        <v>0</v>
      </c>
      <c r="K211" s="4"/>
      <c r="L211" s="4">
        <f>IF(E211="ja",0,IF(D211=0,0,(MIN(ROUND(IF(Selectie!$A$4=1,+RecapLineair!$L$20-J211,(IF(Selectie!$A$4=2,(RecapLineair!$H$14-RecapLineair!$H$15)/(RecapLineair!$H$11-RecapLineair!$H$12),0))),2),H211))))</f>
        <v>0</v>
      </c>
      <c r="M211" s="4"/>
      <c r="N211" s="4">
        <f t="shared" si="17"/>
        <v>0</v>
      </c>
      <c r="O211" s="4"/>
      <c r="P211" s="4">
        <f t="shared" si="18"/>
        <v>0.39999999982660484</v>
      </c>
    </row>
    <row r="212" spans="1:16" x14ac:dyDescent="0.25">
      <c r="B212" s="3">
        <f t="shared" si="16"/>
        <v>4262</v>
      </c>
      <c r="C212">
        <v>129</v>
      </c>
      <c r="D212">
        <f>IF(D211=0,0,IF(D211+1&gt;RecapLineair!H$11,0,D211+1))</f>
        <v>0</v>
      </c>
      <c r="E212" s="16" t="str">
        <f>IF(D212=0,"n.v.t.",IF(RecapLineair!$I$22&lt;A$204,"nee",G212))</f>
        <v>n.v.t.</v>
      </c>
      <c r="F212" s="16">
        <f>IF(A$204=RecapLineair!$I$22,RecapLineair!$H$23,99)</f>
        <v>99</v>
      </c>
      <c r="G212" s="16" t="str">
        <f>IF(D212=0,"n.v.t.",(IF(D212&lt;=RecapLineair!$H$12,"ja","nee")))</f>
        <v>n.v.t.</v>
      </c>
      <c r="H212" s="4">
        <f t="shared" si="19"/>
        <v>0.39999999982660484</v>
      </c>
      <c r="I212" s="4"/>
      <c r="J212" s="5">
        <f>IF(D212=0,0,ROUND(+H212*RecapLineair!$H$13/12,2))</f>
        <v>0</v>
      </c>
      <c r="K212" s="4"/>
      <c r="L212" s="4">
        <f>IF(E212="ja",0,IF(D212=0,0,(MIN(ROUND(IF(Selectie!$A$4=1,+RecapLineair!$L$20-J212,(IF(Selectie!$A$4=2,(RecapLineair!$H$14-RecapLineair!$H$15)/(RecapLineair!$H$11-RecapLineair!$H$12),0))),2),H212))))</f>
        <v>0</v>
      </c>
      <c r="M212" s="4"/>
      <c r="N212" s="4">
        <f t="shared" si="17"/>
        <v>0</v>
      </c>
      <c r="O212" s="4"/>
      <c r="P212" s="4">
        <f t="shared" si="18"/>
        <v>0.39999999982660484</v>
      </c>
    </row>
    <row r="213" spans="1:16" x14ac:dyDescent="0.25">
      <c r="B213" s="3">
        <f t="shared" si="16"/>
        <v>4292</v>
      </c>
      <c r="C213">
        <v>130</v>
      </c>
      <c r="D213">
        <f>IF(D212=0,0,IF(D212+1&gt;RecapLineair!H$11,0,D212+1))</f>
        <v>0</v>
      </c>
      <c r="E213" s="16" t="str">
        <f>IF(D213=0,"n.v.t.",IF(RecapLineair!$I$22&lt;A$204,"nee",G213))</f>
        <v>n.v.t.</v>
      </c>
      <c r="F213" s="16">
        <f>IF(A$204=RecapLineair!$I$22,RecapLineair!$H$23,99)</f>
        <v>99</v>
      </c>
      <c r="G213" s="16" t="str">
        <f>IF(D213=0,"n.v.t.",(IF(D213&lt;=RecapLineair!$H$12,"ja","nee")))</f>
        <v>n.v.t.</v>
      </c>
      <c r="H213" s="4">
        <f t="shared" si="19"/>
        <v>0.39999999982660484</v>
      </c>
      <c r="I213" s="4"/>
      <c r="J213" s="5">
        <f>IF(D213=0,0,ROUND(+H213*RecapLineair!$H$13/12,2))</f>
        <v>0</v>
      </c>
      <c r="K213" s="4"/>
      <c r="L213" s="4">
        <f>IF(E213="ja",0,IF(D213=0,0,(MIN(ROUND(IF(Selectie!$A$4=1,+RecapLineair!$L$20-J213,(IF(Selectie!$A$4=2,(RecapLineair!$H$14-RecapLineair!$H$15)/(RecapLineair!$H$11-RecapLineair!$H$12),0))),2),H213))))</f>
        <v>0</v>
      </c>
      <c r="M213" s="4"/>
      <c r="N213" s="4">
        <f t="shared" si="17"/>
        <v>0</v>
      </c>
      <c r="O213" s="4"/>
      <c r="P213" s="4">
        <f t="shared" si="18"/>
        <v>0.39999999982660484</v>
      </c>
    </row>
    <row r="214" spans="1:16" x14ac:dyDescent="0.25">
      <c r="B214" s="3">
        <f t="shared" si="16"/>
        <v>4323</v>
      </c>
      <c r="C214">
        <v>131</v>
      </c>
      <c r="D214">
        <f>IF(D213=0,0,IF(D213+1&gt;RecapLineair!H$11,0,D213+1))</f>
        <v>0</v>
      </c>
      <c r="E214" s="16" t="str">
        <f>IF(D214=0,"n.v.t.",IF(RecapLineair!$I$22&lt;A$204,"nee",G214))</f>
        <v>n.v.t.</v>
      </c>
      <c r="F214" s="16">
        <f>IF(A$204=RecapLineair!$I$22,RecapLineair!$H$23,99)</f>
        <v>99</v>
      </c>
      <c r="G214" s="16" t="str">
        <f>IF(D214=0,"n.v.t.",(IF(D214&lt;=RecapLineair!$H$12,"ja","nee")))</f>
        <v>n.v.t.</v>
      </c>
      <c r="H214" s="4">
        <f t="shared" si="19"/>
        <v>0.39999999982660484</v>
      </c>
      <c r="I214" s="4"/>
      <c r="J214" s="5">
        <f>IF(D214=0,0,ROUND(+H214*RecapLineair!$H$13/12,2))</f>
        <v>0</v>
      </c>
      <c r="K214" s="4"/>
      <c r="L214" s="4">
        <f>IF(E214="ja",0,IF(D214=0,0,(MIN(ROUND(IF(Selectie!$A$4=1,+RecapLineair!$L$20-J214,(IF(Selectie!$A$4=2,(RecapLineair!$H$14-RecapLineair!$H$15)/(RecapLineair!$H$11-RecapLineair!$H$12),0))),2),H214))))</f>
        <v>0</v>
      </c>
      <c r="M214" s="4"/>
      <c r="N214" s="4">
        <f t="shared" si="17"/>
        <v>0</v>
      </c>
      <c r="O214" s="4"/>
      <c r="P214" s="4">
        <f t="shared" si="18"/>
        <v>0.39999999982660484</v>
      </c>
    </row>
    <row r="215" spans="1:16" x14ac:dyDescent="0.25">
      <c r="B215" s="3">
        <f t="shared" si="16"/>
        <v>4353</v>
      </c>
      <c r="C215">
        <v>132</v>
      </c>
      <c r="D215">
        <f>IF(D214=0,0,IF(D214+1&gt;RecapLineair!H$11,0,D214+1))</f>
        <v>0</v>
      </c>
      <c r="E215" s="16" t="str">
        <f>IF(D215=0,"n.v.t.",IF(RecapLineair!$I$22&lt;A$204,"nee",G215))</f>
        <v>n.v.t.</v>
      </c>
      <c r="F215" s="16">
        <f>IF(A$204=RecapLineair!$I$22,RecapLineair!$H$23,99)</f>
        <v>99</v>
      </c>
      <c r="G215" s="16" t="str">
        <f>IF(D215=0,"n.v.t.",(IF(D215&lt;=RecapLineair!$H$12,"ja","nee")))</f>
        <v>n.v.t.</v>
      </c>
      <c r="H215" s="4">
        <f t="shared" si="19"/>
        <v>0.39999999982660484</v>
      </c>
      <c r="I215" s="4"/>
      <c r="J215" s="5">
        <f>IF(D215=0,0,ROUND(+H215*RecapLineair!$H$13/12,2))</f>
        <v>0</v>
      </c>
      <c r="K215" s="4"/>
      <c r="L215" s="4">
        <f>IF(E215="ja",0,IF(D215=0,0,(MIN(ROUND(IF(Selectie!$A$4=1,+RecapLineair!$L$20-J215,(IF(Selectie!$A$4=2,(RecapLineair!$H$14-RecapLineair!$H$15)/(RecapLineair!$H$11-RecapLineair!$H$12),0))),2),H215))))</f>
        <v>0</v>
      </c>
      <c r="M215" s="4"/>
      <c r="N215" s="4">
        <f t="shared" si="17"/>
        <v>0</v>
      </c>
      <c r="O215" s="4"/>
      <c r="P215" s="4">
        <f t="shared" si="18"/>
        <v>0.39999999982660484</v>
      </c>
    </row>
    <row r="216" spans="1:16" x14ac:dyDescent="0.25">
      <c r="B216" s="3"/>
      <c r="E216" s="16"/>
      <c r="F216" s="16"/>
      <c r="G216" s="16"/>
      <c r="H216" s="4"/>
      <c r="I216" s="29"/>
      <c r="J216" s="28">
        <f>SUM(J204:J215)</f>
        <v>0</v>
      </c>
      <c r="K216" s="29"/>
      <c r="L216" s="28">
        <f>SUM(L204:L215)</f>
        <v>0</v>
      </c>
      <c r="M216" s="29"/>
      <c r="N216" s="28">
        <f>J216+L216</f>
        <v>0</v>
      </c>
      <c r="O216" s="29"/>
      <c r="P216" s="4"/>
    </row>
    <row r="217" spans="1:16" x14ac:dyDescent="0.25">
      <c r="B217" s="3"/>
      <c r="E217" s="16"/>
      <c r="F217" s="16"/>
      <c r="G217" s="16"/>
      <c r="H217" s="4"/>
      <c r="I217" s="29"/>
      <c r="J217" s="29"/>
      <c r="K217" s="29"/>
      <c r="L217" s="29"/>
      <c r="M217" s="29"/>
      <c r="N217" s="29"/>
      <c r="O217" s="29"/>
      <c r="P217" s="4"/>
    </row>
    <row r="218" spans="1:16" x14ac:dyDescent="0.25">
      <c r="A218" s="2">
        <f>A204+1</f>
        <v>2030</v>
      </c>
      <c r="B218" s="3">
        <f t="shared" ref="B218:B229" si="20">DATE(1,C218,1)</f>
        <v>4384</v>
      </c>
      <c r="C218">
        <v>133</v>
      </c>
      <c r="D218">
        <f>IF(D215=0,0,IF(D215+1&gt;RecapLineair!H$11,0,D215+1))</f>
        <v>0</v>
      </c>
      <c r="E218" s="16" t="str">
        <f>IF(D218=0,"n.v.t.",IF(RecapLineair!$I$22&lt;A$218,"nee",G218))</f>
        <v>n.v.t.</v>
      </c>
      <c r="F218" s="16">
        <f>IF(A$218=RecapLineair!$I$22,RecapLineair!$H$23,99)</f>
        <v>99</v>
      </c>
      <c r="G218" s="16" t="str">
        <f>IF(D218=0,"n.v.t.",(IF(D218&lt;=RecapLineair!$H$12,"ja","nee")))</f>
        <v>n.v.t.</v>
      </c>
      <c r="H218" s="4">
        <f>+P215</f>
        <v>0.39999999982660484</v>
      </c>
      <c r="I218" s="4"/>
      <c r="J218" s="5">
        <f>IF(D218=0,0,ROUND(+H218*RecapLineair!$H$13/12,2))</f>
        <v>0</v>
      </c>
      <c r="K218" s="4"/>
      <c r="L218" s="4">
        <f>IF(E218="ja",0,IF(D218=0,0,(MIN(ROUND(IF(Selectie!$A$4=1,+RecapLineair!$L$20-J218,(IF(Selectie!$A$4=2,(RecapLineair!$H$14-RecapLineair!$H$15)/(RecapLineair!$H$11-RecapLineair!$H$12),0))),2),H218))))</f>
        <v>0</v>
      </c>
      <c r="M218" s="4"/>
      <c r="N218" s="4">
        <f t="shared" si="17"/>
        <v>0</v>
      </c>
      <c r="O218" s="4"/>
      <c r="P218" s="4">
        <f t="shared" ref="P218:P229" si="21">+H218-L218</f>
        <v>0.39999999982660484</v>
      </c>
    </row>
    <row r="219" spans="1:16" x14ac:dyDescent="0.25">
      <c r="B219" s="3">
        <f t="shared" si="20"/>
        <v>4415</v>
      </c>
      <c r="C219">
        <v>134</v>
      </c>
      <c r="D219">
        <f>IF(D218=0,0,IF(D218+1&gt;RecapLineair!H$11,0,D218+1))</f>
        <v>0</v>
      </c>
      <c r="E219" s="16" t="str">
        <f>IF(D219=0,"n.v.t.",IF(RecapLineair!$I$22&lt;A$218,"nee",G219))</f>
        <v>n.v.t.</v>
      </c>
      <c r="F219" s="16">
        <f>IF(A$218=RecapLineair!$I$22,RecapLineair!$H$23,99)</f>
        <v>99</v>
      </c>
      <c r="G219" s="16" t="str">
        <f>IF(D219=0,"n.v.t.",(IF(D219&lt;=RecapLineair!$H$12,"ja","nee")))</f>
        <v>n.v.t.</v>
      </c>
      <c r="H219" s="4">
        <f t="shared" ref="H219:H229" si="22">+P218</f>
        <v>0.39999999982660484</v>
      </c>
      <c r="I219" s="4"/>
      <c r="J219" s="5">
        <f>IF(D219=0,0,ROUND(+H219*RecapLineair!$H$13/12,2))</f>
        <v>0</v>
      </c>
      <c r="K219" s="4"/>
      <c r="L219" s="4">
        <f>IF(E219="ja",0,IF(D219=0,0,(MIN(ROUND(IF(Selectie!$A$4=1,+RecapLineair!$L$20-J219,(IF(Selectie!$A$4=2,(RecapLineair!$H$14-RecapLineair!$H$15)/(RecapLineair!$H$11-RecapLineair!$H$12),0))),2),H219))))</f>
        <v>0</v>
      </c>
      <c r="M219" s="4"/>
      <c r="N219" s="4">
        <f t="shared" si="17"/>
        <v>0</v>
      </c>
      <c r="O219" s="4"/>
      <c r="P219" s="4">
        <f t="shared" si="21"/>
        <v>0.39999999982660484</v>
      </c>
    </row>
    <row r="220" spans="1:16" x14ac:dyDescent="0.25">
      <c r="B220" s="3">
        <f t="shared" si="20"/>
        <v>4444</v>
      </c>
      <c r="C220">
        <v>135</v>
      </c>
      <c r="D220">
        <f>IF(D219=0,0,IF(D219+1&gt;RecapLineair!H$11,0,D219+1))</f>
        <v>0</v>
      </c>
      <c r="E220" s="16" t="str">
        <f>IF(D220=0,"n.v.t.",IF(RecapLineair!$I$22&lt;A$218,"nee",G220))</f>
        <v>n.v.t.</v>
      </c>
      <c r="F220" s="16">
        <f>IF(A$218=RecapLineair!$I$22,RecapLineair!$H$23,99)</f>
        <v>99</v>
      </c>
      <c r="G220" s="16" t="str">
        <f>IF(D220=0,"n.v.t.",(IF(D220&lt;=RecapLineair!$H$12,"ja","nee")))</f>
        <v>n.v.t.</v>
      </c>
      <c r="H220" s="4">
        <f t="shared" si="22"/>
        <v>0.39999999982660484</v>
      </c>
      <c r="I220" s="4"/>
      <c r="J220" s="5">
        <f>IF(D220=0,0,ROUND(+H220*RecapLineair!$H$13/12,2))</f>
        <v>0</v>
      </c>
      <c r="K220" s="4"/>
      <c r="L220" s="4">
        <f>IF(E220="ja",0,IF(D220=0,0,(MIN(ROUND(IF(Selectie!$A$4=1,+RecapLineair!$L$20-J220,(IF(Selectie!$A$4=2,(RecapLineair!$H$14-RecapLineair!$H$15)/(RecapLineair!$H$11-RecapLineair!$H$12),0))),2),H220))))</f>
        <v>0</v>
      </c>
      <c r="M220" s="4"/>
      <c r="N220" s="4">
        <f t="shared" si="17"/>
        <v>0</v>
      </c>
      <c r="O220" s="4"/>
      <c r="P220" s="4">
        <f t="shared" si="21"/>
        <v>0.39999999982660484</v>
      </c>
    </row>
    <row r="221" spans="1:16" x14ac:dyDescent="0.25">
      <c r="B221" s="3">
        <f t="shared" si="20"/>
        <v>4475</v>
      </c>
      <c r="C221">
        <v>136</v>
      </c>
      <c r="D221">
        <f>IF(D220=0,0,IF(D220+1&gt;RecapLineair!H$11,0,D220+1))</f>
        <v>0</v>
      </c>
      <c r="E221" s="16" t="str">
        <f>IF(D221=0,"n.v.t.",IF(RecapLineair!$I$22&lt;A$218,"nee",G221))</f>
        <v>n.v.t.</v>
      </c>
      <c r="F221" s="16">
        <f>IF(A$218=RecapLineair!$I$22,RecapLineair!$H$23,99)</f>
        <v>99</v>
      </c>
      <c r="G221" s="16" t="str">
        <f>IF(D221=0,"n.v.t.",(IF(D221&lt;=RecapLineair!$H$12,"ja","nee")))</f>
        <v>n.v.t.</v>
      </c>
      <c r="H221" s="4">
        <f t="shared" si="22"/>
        <v>0.39999999982660484</v>
      </c>
      <c r="I221" s="4"/>
      <c r="J221" s="5">
        <f>IF(D221=0,0,ROUND(+H221*RecapLineair!$H$13/12,2))</f>
        <v>0</v>
      </c>
      <c r="K221" s="4"/>
      <c r="L221" s="4">
        <f>IF(E221="ja",0,IF(D221=0,0,(MIN(ROUND(IF(Selectie!$A$4=1,+RecapLineair!$L$20-J221,(IF(Selectie!$A$4=2,(RecapLineair!$H$14-RecapLineair!$H$15)/(RecapLineair!$H$11-RecapLineair!$H$12),0))),2),H221))))</f>
        <v>0</v>
      </c>
      <c r="M221" s="4"/>
      <c r="N221" s="4">
        <f t="shared" si="17"/>
        <v>0</v>
      </c>
      <c r="O221" s="4"/>
      <c r="P221" s="4">
        <f t="shared" si="21"/>
        <v>0.39999999982660484</v>
      </c>
    </row>
    <row r="222" spans="1:16" x14ac:dyDescent="0.25">
      <c r="B222" s="3">
        <f t="shared" si="20"/>
        <v>4505</v>
      </c>
      <c r="C222">
        <v>137</v>
      </c>
      <c r="D222">
        <f>IF(D221=0,0,IF(D221+1&gt;RecapLineair!H$11,0,D221+1))</f>
        <v>0</v>
      </c>
      <c r="E222" s="16" t="str">
        <f>IF(D222=0,"n.v.t.",IF(RecapLineair!$I$22&lt;A$218,"nee",G222))</f>
        <v>n.v.t.</v>
      </c>
      <c r="F222" s="16">
        <f>IF(A$218=RecapLineair!$I$22,RecapLineair!$H$23,99)</f>
        <v>99</v>
      </c>
      <c r="G222" s="16" t="str">
        <f>IF(D222=0,"n.v.t.",(IF(D222&lt;=RecapLineair!$H$12,"ja","nee")))</f>
        <v>n.v.t.</v>
      </c>
      <c r="H222" s="4">
        <f t="shared" si="22"/>
        <v>0.39999999982660484</v>
      </c>
      <c r="I222" s="4"/>
      <c r="J222" s="5">
        <f>IF(D222=0,0,ROUND(+H222*RecapLineair!$H$13/12,2))</f>
        <v>0</v>
      </c>
      <c r="K222" s="4"/>
      <c r="L222" s="4">
        <f>IF(E222="ja",0,IF(D222=0,0,(MIN(ROUND(IF(Selectie!$A$4=1,+RecapLineair!$L$20-J222,(IF(Selectie!$A$4=2,(RecapLineair!$H$14-RecapLineair!$H$15)/(RecapLineair!$H$11-RecapLineair!$H$12),0))),2),H222))))</f>
        <v>0</v>
      </c>
      <c r="M222" s="4"/>
      <c r="N222" s="4">
        <f t="shared" si="17"/>
        <v>0</v>
      </c>
      <c r="O222" s="4"/>
      <c r="P222" s="4">
        <f t="shared" si="21"/>
        <v>0.39999999982660484</v>
      </c>
    </row>
    <row r="223" spans="1:16" x14ac:dyDescent="0.25">
      <c r="B223" s="3">
        <f t="shared" si="20"/>
        <v>4536</v>
      </c>
      <c r="C223">
        <v>138</v>
      </c>
      <c r="D223">
        <f>IF(D222=0,0,IF(D222+1&gt;RecapLineair!H$11,0,D222+1))</f>
        <v>0</v>
      </c>
      <c r="E223" s="16" t="str">
        <f>IF(D223=0,"n.v.t.",IF(RecapLineair!$I$22&lt;A$218,"nee",G223))</f>
        <v>n.v.t.</v>
      </c>
      <c r="F223" s="16">
        <f>IF(A$218=RecapLineair!$I$22,RecapLineair!$H$23,99)</f>
        <v>99</v>
      </c>
      <c r="G223" s="16" t="str">
        <f>IF(D223=0,"n.v.t.",(IF(D223&lt;=RecapLineair!$H$12,"ja","nee")))</f>
        <v>n.v.t.</v>
      </c>
      <c r="H223" s="4">
        <f t="shared" si="22"/>
        <v>0.39999999982660484</v>
      </c>
      <c r="I223" s="4"/>
      <c r="J223" s="5">
        <f>IF(D223=0,0,ROUND(+H223*RecapLineair!$H$13/12,2))</f>
        <v>0</v>
      </c>
      <c r="K223" s="4"/>
      <c r="L223" s="4">
        <f>IF(E223="ja",0,IF(D223=0,0,(MIN(ROUND(IF(Selectie!$A$4=1,+RecapLineair!$L$20-J223,(IF(Selectie!$A$4=2,(RecapLineair!$H$14-RecapLineair!$H$15)/(RecapLineair!$H$11-RecapLineair!$H$12),0))),2),H223))))</f>
        <v>0</v>
      </c>
      <c r="M223" s="4"/>
      <c r="N223" s="4">
        <f t="shared" si="17"/>
        <v>0</v>
      </c>
      <c r="O223" s="4"/>
      <c r="P223" s="4">
        <f t="shared" si="21"/>
        <v>0.39999999982660484</v>
      </c>
    </row>
    <row r="224" spans="1:16" x14ac:dyDescent="0.25">
      <c r="B224" s="3">
        <f t="shared" si="20"/>
        <v>4566</v>
      </c>
      <c r="C224">
        <v>139</v>
      </c>
      <c r="D224">
        <f>IF(D223=0,0,IF(D223+1&gt;RecapLineair!H$11,0,D223+1))</f>
        <v>0</v>
      </c>
      <c r="E224" s="16" t="str">
        <f>IF(D224=0,"n.v.t.",IF(RecapLineair!$I$22&lt;A$218,"nee",G224))</f>
        <v>n.v.t.</v>
      </c>
      <c r="F224" s="16">
        <f>IF(A$218=RecapLineair!$I$22,RecapLineair!$H$23,99)</f>
        <v>99</v>
      </c>
      <c r="G224" s="16" t="str">
        <f>IF(D224=0,"n.v.t.",(IF(D224&lt;=RecapLineair!$H$12,"ja","nee")))</f>
        <v>n.v.t.</v>
      </c>
      <c r="H224" s="4">
        <f t="shared" si="22"/>
        <v>0.39999999982660484</v>
      </c>
      <c r="I224" s="4"/>
      <c r="J224" s="5">
        <f>IF(D224=0,0,ROUND(+H224*RecapLineair!$H$13/12,2))</f>
        <v>0</v>
      </c>
      <c r="K224" s="4"/>
      <c r="L224" s="4">
        <f>IF(E224="ja",0,IF(D224=0,0,(MIN(ROUND(IF(Selectie!$A$4=1,+RecapLineair!$L$20-J224,(IF(Selectie!$A$4=2,(RecapLineair!$H$14-RecapLineair!$H$15)/(RecapLineair!$H$11-RecapLineair!$H$12),0))),2),H224))))</f>
        <v>0</v>
      </c>
      <c r="M224" s="4"/>
      <c r="N224" s="4">
        <f t="shared" si="17"/>
        <v>0</v>
      </c>
      <c r="O224" s="4"/>
      <c r="P224" s="4">
        <f t="shared" si="21"/>
        <v>0.39999999982660484</v>
      </c>
    </row>
    <row r="225" spans="1:16" x14ac:dyDescent="0.25">
      <c r="B225" s="3">
        <f t="shared" si="20"/>
        <v>4597</v>
      </c>
      <c r="C225">
        <v>140</v>
      </c>
      <c r="D225">
        <f>IF(D224=0,0,IF(D224+1&gt;RecapLineair!H$11,0,D224+1))</f>
        <v>0</v>
      </c>
      <c r="E225" s="16" t="str">
        <f>IF(D225=0,"n.v.t.",IF(RecapLineair!$I$22&lt;A$218,"nee",G225))</f>
        <v>n.v.t.</v>
      </c>
      <c r="F225" s="16">
        <f>IF(A$218=RecapLineair!$I$22,RecapLineair!$H$23,99)</f>
        <v>99</v>
      </c>
      <c r="G225" s="16" t="str">
        <f>IF(D225=0,"n.v.t.",(IF(D225&lt;=RecapLineair!$H$12,"ja","nee")))</f>
        <v>n.v.t.</v>
      </c>
      <c r="H225" s="4">
        <f t="shared" si="22"/>
        <v>0.39999999982660484</v>
      </c>
      <c r="I225" s="4"/>
      <c r="J225" s="5">
        <f>IF(D225=0,0,ROUND(+H225*RecapLineair!$H$13/12,2))</f>
        <v>0</v>
      </c>
      <c r="K225" s="4"/>
      <c r="L225" s="4">
        <f>IF(E225="ja",0,IF(D225=0,0,(MIN(ROUND(IF(Selectie!$A$4=1,+RecapLineair!$L$20-J225,(IF(Selectie!$A$4=2,(RecapLineair!$H$14-RecapLineair!$H$15)/(RecapLineair!$H$11-RecapLineair!$H$12),0))),2),H225))))</f>
        <v>0</v>
      </c>
      <c r="M225" s="4"/>
      <c r="N225" s="4">
        <f t="shared" si="17"/>
        <v>0</v>
      </c>
      <c r="O225" s="4"/>
      <c r="P225" s="4">
        <f t="shared" si="21"/>
        <v>0.39999999982660484</v>
      </c>
    </row>
    <row r="226" spans="1:16" x14ac:dyDescent="0.25">
      <c r="B226" s="3">
        <f t="shared" si="20"/>
        <v>4628</v>
      </c>
      <c r="C226">
        <v>141</v>
      </c>
      <c r="D226">
        <f>IF(D225=0,0,IF(D225+1&gt;RecapLineair!H$11,0,D225+1))</f>
        <v>0</v>
      </c>
      <c r="E226" s="16" t="str">
        <f>IF(D226=0,"n.v.t.",IF(RecapLineair!$I$22&lt;A$218,"nee",G226))</f>
        <v>n.v.t.</v>
      </c>
      <c r="F226" s="16">
        <f>IF(A$218=RecapLineair!$I$22,RecapLineair!$H$23,99)</f>
        <v>99</v>
      </c>
      <c r="G226" s="16" t="str">
        <f>IF(D226=0,"n.v.t.",(IF(D226&lt;=RecapLineair!$H$12,"ja","nee")))</f>
        <v>n.v.t.</v>
      </c>
      <c r="H226" s="4">
        <f t="shared" si="22"/>
        <v>0.39999999982660484</v>
      </c>
      <c r="I226" s="4"/>
      <c r="J226" s="5">
        <f>IF(D226=0,0,ROUND(+H226*RecapLineair!$H$13/12,2))</f>
        <v>0</v>
      </c>
      <c r="K226" s="4"/>
      <c r="L226" s="4">
        <f>IF(E226="ja",0,IF(D226=0,0,(MIN(ROUND(IF(Selectie!$A$4=1,+RecapLineair!$L$20-J226,(IF(Selectie!$A$4=2,(RecapLineair!$H$14-RecapLineair!$H$15)/(RecapLineair!$H$11-RecapLineair!$H$12),0))),2),H226))))</f>
        <v>0</v>
      </c>
      <c r="M226" s="4"/>
      <c r="N226" s="4">
        <f t="shared" si="17"/>
        <v>0</v>
      </c>
      <c r="O226" s="4"/>
      <c r="P226" s="4">
        <f t="shared" si="21"/>
        <v>0.39999999982660484</v>
      </c>
    </row>
    <row r="227" spans="1:16" x14ac:dyDescent="0.25">
      <c r="B227" s="3">
        <f t="shared" si="20"/>
        <v>4658</v>
      </c>
      <c r="C227">
        <v>142</v>
      </c>
      <c r="D227">
        <f>IF(D226=0,0,IF(D226+1&gt;RecapLineair!H$11,0,D226+1))</f>
        <v>0</v>
      </c>
      <c r="E227" s="16" t="str">
        <f>IF(D227=0,"n.v.t.",IF(RecapLineair!$I$22&lt;A$218,"nee",G227))</f>
        <v>n.v.t.</v>
      </c>
      <c r="F227" s="16">
        <f>IF(A$218=RecapLineair!$I$22,RecapLineair!$H$23,99)</f>
        <v>99</v>
      </c>
      <c r="G227" s="16" t="str">
        <f>IF(D227=0,"n.v.t.",(IF(D227&lt;=RecapLineair!$H$12,"ja","nee")))</f>
        <v>n.v.t.</v>
      </c>
      <c r="H227" s="4">
        <f t="shared" si="22"/>
        <v>0.39999999982660484</v>
      </c>
      <c r="I227" s="4"/>
      <c r="J227" s="5">
        <f>IF(D227=0,0,ROUND(+H227*RecapLineair!$H$13/12,2))</f>
        <v>0</v>
      </c>
      <c r="K227" s="4"/>
      <c r="L227" s="4">
        <f>IF(E227="ja",0,IF(D227=0,0,(MIN(ROUND(IF(Selectie!$A$4=1,+RecapLineair!$L$20-J227,(IF(Selectie!$A$4=2,(RecapLineair!$H$14-RecapLineair!$H$15)/(RecapLineair!$H$11-RecapLineair!$H$12),0))),2),H227))))</f>
        <v>0</v>
      </c>
      <c r="M227" s="4"/>
      <c r="N227" s="4">
        <f t="shared" si="17"/>
        <v>0</v>
      </c>
      <c r="O227" s="4"/>
      <c r="P227" s="4">
        <f t="shared" si="21"/>
        <v>0.39999999982660484</v>
      </c>
    </row>
    <row r="228" spans="1:16" x14ac:dyDescent="0.25">
      <c r="B228" s="3">
        <f t="shared" si="20"/>
        <v>4689</v>
      </c>
      <c r="C228">
        <v>143</v>
      </c>
      <c r="D228">
        <f>IF(D227=0,0,IF(D227+1&gt;RecapLineair!H$11,0,D227+1))</f>
        <v>0</v>
      </c>
      <c r="E228" s="16" t="str">
        <f>IF(D228=0,"n.v.t.",IF(RecapLineair!$I$22&lt;A$218,"nee",G228))</f>
        <v>n.v.t.</v>
      </c>
      <c r="F228" s="16">
        <f>IF(A$218=RecapLineair!$I$22,RecapLineair!$H$23,99)</f>
        <v>99</v>
      </c>
      <c r="G228" s="16" t="str">
        <f>IF(D228=0,"n.v.t.",(IF(D228&lt;=RecapLineair!$H$12,"ja","nee")))</f>
        <v>n.v.t.</v>
      </c>
      <c r="H228" s="4">
        <f t="shared" si="22"/>
        <v>0.39999999982660484</v>
      </c>
      <c r="I228" s="4"/>
      <c r="J228" s="5">
        <f>IF(D228=0,0,ROUND(+H228*RecapLineair!$H$13/12,2))</f>
        <v>0</v>
      </c>
      <c r="K228" s="4"/>
      <c r="L228" s="4">
        <f>IF(E228="ja",0,IF(D228=0,0,(MIN(ROUND(IF(Selectie!$A$4=1,+RecapLineair!$L$20-J228,(IF(Selectie!$A$4=2,(RecapLineair!$H$14-RecapLineair!$H$15)/(RecapLineair!$H$11-RecapLineair!$H$12),0))),2),H228))))</f>
        <v>0</v>
      </c>
      <c r="M228" s="4"/>
      <c r="N228" s="4">
        <f t="shared" si="17"/>
        <v>0</v>
      </c>
      <c r="O228" s="4"/>
      <c r="P228" s="4">
        <f t="shared" si="21"/>
        <v>0.39999999982660484</v>
      </c>
    </row>
    <row r="229" spans="1:16" x14ac:dyDescent="0.25">
      <c r="B229" s="3">
        <f t="shared" si="20"/>
        <v>4719</v>
      </c>
      <c r="C229">
        <v>144</v>
      </c>
      <c r="D229">
        <f>IF(D228=0,0,IF(D228+1&gt;RecapLineair!H$11,0,D228+1))</f>
        <v>0</v>
      </c>
      <c r="E229" s="16" t="str">
        <f>IF(D229=0,"n.v.t.",IF(RecapLineair!$I$22&lt;A$218,"nee",G229))</f>
        <v>n.v.t.</v>
      </c>
      <c r="F229" s="16">
        <f>IF(A$218=RecapLineair!$I$22,RecapLineair!$H$23,99)</f>
        <v>99</v>
      </c>
      <c r="G229" s="16" t="str">
        <f>IF(D229=0,"n.v.t.",(IF(D229&lt;=RecapLineair!$H$12,"ja","nee")))</f>
        <v>n.v.t.</v>
      </c>
      <c r="H229" s="4">
        <f t="shared" si="22"/>
        <v>0.39999999982660484</v>
      </c>
      <c r="I229" s="4"/>
      <c r="J229" s="5">
        <f>IF(D229=0,0,ROUND(+H229*RecapLineair!$H$13/12,2))</f>
        <v>0</v>
      </c>
      <c r="K229" s="4"/>
      <c r="L229" s="4">
        <f>IF(E229="ja",0,IF(D229=0,0,(MIN(ROUND(IF(Selectie!$A$4=1,+RecapLineair!$L$20-J229,(IF(Selectie!$A$4=2,(RecapLineair!$H$14-RecapLineair!$H$15)/(RecapLineair!$H$11-RecapLineair!$H$12),0))),2),H229))))</f>
        <v>0</v>
      </c>
      <c r="M229" s="4"/>
      <c r="N229" s="4">
        <f t="shared" si="17"/>
        <v>0</v>
      </c>
      <c r="O229" s="4"/>
      <c r="P229" s="4">
        <f t="shared" si="21"/>
        <v>0.39999999982660484</v>
      </c>
    </row>
    <row r="230" spans="1:16" x14ac:dyDescent="0.25">
      <c r="B230" s="3"/>
      <c r="E230" s="16"/>
      <c r="F230" s="16"/>
      <c r="G230" s="16"/>
      <c r="H230" s="4"/>
      <c r="I230" s="29"/>
      <c r="J230" s="28">
        <f>SUM(J218:J229)</f>
        <v>0</v>
      </c>
      <c r="K230" s="29"/>
      <c r="L230" s="28">
        <f>SUM(L218:L229)</f>
        <v>0</v>
      </c>
      <c r="M230" s="29"/>
      <c r="N230" s="28">
        <f>J230+L230</f>
        <v>0</v>
      </c>
      <c r="O230" s="29"/>
      <c r="P230" s="4"/>
    </row>
    <row r="231" spans="1:16" x14ac:dyDescent="0.25">
      <c r="B231" s="3"/>
      <c r="E231" s="16"/>
      <c r="F231" s="16"/>
      <c r="G231" s="16"/>
      <c r="H231" s="4"/>
      <c r="I231" s="29"/>
      <c r="J231" s="29"/>
      <c r="K231" s="29"/>
      <c r="L231" s="29"/>
      <c r="M231" s="29"/>
      <c r="N231" s="29"/>
      <c r="O231" s="29"/>
      <c r="P231" s="4"/>
    </row>
    <row r="232" spans="1:16" x14ac:dyDescent="0.25">
      <c r="A232" s="2">
        <f>A218+1</f>
        <v>2031</v>
      </c>
      <c r="B232" s="3">
        <f t="shared" ref="B232:B243" si="23">DATE(1,C232,1)</f>
        <v>4750</v>
      </c>
      <c r="C232">
        <v>145</v>
      </c>
      <c r="D232">
        <f>IF(D229=0,0,IF(D229+1&gt;RecapLineair!H$11,0,D229+1))</f>
        <v>0</v>
      </c>
      <c r="E232" s="16" t="str">
        <f>IF(D232=0,"n.v.t.",IF(RecapLineair!$I$22&lt;A$232,"nee",G232))</f>
        <v>n.v.t.</v>
      </c>
      <c r="F232" s="16">
        <f>IF(A$232=RecapLineair!$I$22,RecapLineair!$H$23,99)</f>
        <v>99</v>
      </c>
      <c r="G232" s="16" t="str">
        <f>IF(D232=0,"n.v.t.",(IF(D232&lt;=RecapLineair!$H$12,"ja","nee")))</f>
        <v>n.v.t.</v>
      </c>
      <c r="H232" s="4">
        <f>+P229</f>
        <v>0.39999999982660484</v>
      </c>
      <c r="I232" s="4"/>
      <c r="J232" s="5">
        <f>IF(D232=0,0,ROUND(+H232*RecapLineair!$H$13/12,2))</f>
        <v>0</v>
      </c>
      <c r="K232" s="4"/>
      <c r="L232" s="4">
        <f>IF(E232="ja",0,IF(D232=0,0,(MIN(ROUND(IF(Selectie!$A$4=1,+RecapLineair!$L$20-J232,(IF(Selectie!$A$4=2,(RecapLineair!$H$14-RecapLineair!$H$15)/(RecapLineair!$H$11-RecapLineair!$H$12),0))),2),H232))))</f>
        <v>0</v>
      </c>
      <c r="M232" s="4"/>
      <c r="N232" s="4">
        <f t="shared" si="17"/>
        <v>0</v>
      </c>
      <c r="O232" s="4"/>
      <c r="P232" s="4">
        <f t="shared" ref="P232:P243" si="24">+H232-L232</f>
        <v>0.39999999982660484</v>
      </c>
    </row>
    <row r="233" spans="1:16" x14ac:dyDescent="0.25">
      <c r="B233" s="3">
        <f t="shared" si="23"/>
        <v>4781</v>
      </c>
      <c r="C233">
        <v>146</v>
      </c>
      <c r="D233">
        <f>IF(D232=0,0,IF(D232+1&gt;RecapLineair!H$11,0,D232+1))</f>
        <v>0</v>
      </c>
      <c r="E233" s="16" t="str">
        <f>IF(D233=0,"n.v.t.",IF(RecapLineair!$I$22&lt;A$232,"nee",G233))</f>
        <v>n.v.t.</v>
      </c>
      <c r="F233" s="16">
        <f>IF(A$232=RecapLineair!$I$22,RecapLineair!$H$23,99)</f>
        <v>99</v>
      </c>
      <c r="G233" s="16" t="str">
        <f>IF(D233=0,"n.v.t.",(IF(D233&lt;=RecapLineair!$H$12,"ja","nee")))</f>
        <v>n.v.t.</v>
      </c>
      <c r="H233" s="4">
        <f t="shared" ref="H233:H243" si="25">+P232</f>
        <v>0.39999999982660484</v>
      </c>
      <c r="I233" s="4"/>
      <c r="J233" s="5">
        <f>IF(D233=0,0,ROUND(+H233*RecapLineair!$H$13/12,2))</f>
        <v>0</v>
      </c>
      <c r="K233" s="4"/>
      <c r="L233" s="4">
        <f>IF(E233="ja",0,IF(D233=0,0,(MIN(ROUND(IF(Selectie!$A$4=1,+RecapLineair!$L$20-J233,(IF(Selectie!$A$4=2,(RecapLineair!$H$14-RecapLineair!$H$15)/(RecapLineair!$H$11-RecapLineair!$H$12),0))),2),H233))))</f>
        <v>0</v>
      </c>
      <c r="M233" s="4"/>
      <c r="N233" s="4">
        <f t="shared" si="17"/>
        <v>0</v>
      </c>
      <c r="O233" s="4"/>
      <c r="P233" s="4">
        <f t="shared" si="24"/>
        <v>0.39999999982660484</v>
      </c>
    </row>
    <row r="234" spans="1:16" x14ac:dyDescent="0.25">
      <c r="B234" s="3">
        <f t="shared" si="23"/>
        <v>4809</v>
      </c>
      <c r="C234">
        <v>147</v>
      </c>
      <c r="D234">
        <f>IF(D233=0,0,IF(D233+1&gt;RecapLineair!H$11,0,D233+1))</f>
        <v>0</v>
      </c>
      <c r="E234" s="16" t="str">
        <f>IF(D234=0,"n.v.t.",IF(RecapLineair!$I$22&lt;A$232,"nee",G234))</f>
        <v>n.v.t.</v>
      </c>
      <c r="F234" s="16">
        <f>IF(A$232=RecapLineair!$I$22,RecapLineair!$H$23,99)</f>
        <v>99</v>
      </c>
      <c r="G234" s="16" t="str">
        <f>IF(D234=0,"n.v.t.",(IF(D234&lt;=RecapLineair!$H$12,"ja","nee")))</f>
        <v>n.v.t.</v>
      </c>
      <c r="H234" s="4">
        <f t="shared" si="25"/>
        <v>0.39999999982660484</v>
      </c>
      <c r="I234" s="4"/>
      <c r="J234" s="5">
        <f>IF(D234=0,0,ROUND(+H234*RecapLineair!$H$13/12,2))</f>
        <v>0</v>
      </c>
      <c r="K234" s="4"/>
      <c r="L234" s="4">
        <f>IF(E234="ja",0,IF(D234=0,0,(MIN(ROUND(IF(Selectie!$A$4=1,+RecapLineair!$L$20-J234,(IF(Selectie!$A$4=2,(RecapLineair!$H$14-RecapLineair!$H$15)/(RecapLineair!$H$11-RecapLineair!$H$12),0))),2),H234))))</f>
        <v>0</v>
      </c>
      <c r="M234" s="4"/>
      <c r="N234" s="4">
        <f t="shared" si="17"/>
        <v>0</v>
      </c>
      <c r="O234" s="4"/>
      <c r="P234" s="4">
        <f t="shared" si="24"/>
        <v>0.39999999982660484</v>
      </c>
    </row>
    <row r="235" spans="1:16" x14ac:dyDescent="0.25">
      <c r="B235" s="3">
        <f t="shared" si="23"/>
        <v>4840</v>
      </c>
      <c r="C235">
        <v>148</v>
      </c>
      <c r="D235">
        <f>IF(D234=0,0,IF(D234+1&gt;RecapLineair!H$11,0,D234+1))</f>
        <v>0</v>
      </c>
      <c r="E235" s="16" t="str">
        <f>IF(D235=0,"n.v.t.",IF(RecapLineair!$I$22&lt;A$232,"nee",G235))</f>
        <v>n.v.t.</v>
      </c>
      <c r="F235" s="16">
        <f>IF(A$232=RecapLineair!$I$22,RecapLineair!$H$23,99)</f>
        <v>99</v>
      </c>
      <c r="G235" s="16" t="str">
        <f>IF(D235=0,"n.v.t.",(IF(D235&lt;=RecapLineair!$H$12,"ja","nee")))</f>
        <v>n.v.t.</v>
      </c>
      <c r="H235" s="4">
        <f t="shared" si="25"/>
        <v>0.39999999982660484</v>
      </c>
      <c r="I235" s="4"/>
      <c r="J235" s="5">
        <f>IF(D235=0,0,ROUND(+H235*RecapLineair!$H$13/12,2))</f>
        <v>0</v>
      </c>
      <c r="K235" s="4"/>
      <c r="L235" s="4">
        <f>IF(E235="ja",0,IF(D235=0,0,(MIN(ROUND(IF(Selectie!$A$4=1,+RecapLineair!$L$20-J235,(IF(Selectie!$A$4=2,(RecapLineair!$H$14-RecapLineair!$H$15)/(RecapLineair!$H$11-RecapLineair!$H$12),0))),2),H235))))</f>
        <v>0</v>
      </c>
      <c r="M235" s="4"/>
      <c r="N235" s="4">
        <f t="shared" si="17"/>
        <v>0</v>
      </c>
      <c r="O235" s="4"/>
      <c r="P235" s="4">
        <f t="shared" si="24"/>
        <v>0.39999999982660484</v>
      </c>
    </row>
    <row r="236" spans="1:16" x14ac:dyDescent="0.25">
      <c r="B236" s="3">
        <f t="shared" si="23"/>
        <v>4870</v>
      </c>
      <c r="C236">
        <v>149</v>
      </c>
      <c r="D236">
        <f>IF(D235=0,0,IF(D235+1&gt;RecapLineair!H$11,0,D235+1))</f>
        <v>0</v>
      </c>
      <c r="E236" s="16" t="str">
        <f>IF(D236=0,"n.v.t.",IF(RecapLineair!$I$22&lt;A$232,"nee",G236))</f>
        <v>n.v.t.</v>
      </c>
      <c r="F236" s="16">
        <f>IF(A$232=RecapLineair!$I$22,RecapLineair!$H$23,99)</f>
        <v>99</v>
      </c>
      <c r="G236" s="16" t="str">
        <f>IF(D236=0,"n.v.t.",(IF(D236&lt;=RecapLineair!$H$12,"ja","nee")))</f>
        <v>n.v.t.</v>
      </c>
      <c r="H236" s="4">
        <f t="shared" si="25"/>
        <v>0.39999999982660484</v>
      </c>
      <c r="I236" s="4"/>
      <c r="J236" s="5">
        <f>IF(D236=0,0,ROUND(+H236*RecapLineair!$H$13/12,2))</f>
        <v>0</v>
      </c>
      <c r="K236" s="4"/>
      <c r="L236" s="4">
        <f>IF(E236="ja",0,IF(D236=0,0,(MIN(ROUND(IF(Selectie!$A$4=1,+RecapLineair!$L$20-J236,(IF(Selectie!$A$4=2,(RecapLineair!$H$14-RecapLineair!$H$15)/(RecapLineair!$H$11-RecapLineair!$H$12),0))),2),H236))))</f>
        <v>0</v>
      </c>
      <c r="M236" s="4"/>
      <c r="N236" s="4">
        <f t="shared" si="17"/>
        <v>0</v>
      </c>
      <c r="O236" s="4"/>
      <c r="P236" s="4">
        <f t="shared" si="24"/>
        <v>0.39999999982660484</v>
      </c>
    </row>
    <row r="237" spans="1:16" x14ac:dyDescent="0.25">
      <c r="B237" s="3">
        <f t="shared" si="23"/>
        <v>4901</v>
      </c>
      <c r="C237">
        <v>150</v>
      </c>
      <c r="D237">
        <f>IF(D236=0,0,IF(D236+1&gt;RecapLineair!H$11,0,D236+1))</f>
        <v>0</v>
      </c>
      <c r="E237" s="16" t="str">
        <f>IF(D237=0,"n.v.t.",IF(RecapLineair!$I$22&lt;A$232,"nee",G237))</f>
        <v>n.v.t.</v>
      </c>
      <c r="F237" s="16">
        <f>IF(A$232=RecapLineair!$I$22,RecapLineair!$H$23,99)</f>
        <v>99</v>
      </c>
      <c r="G237" s="16" t="str">
        <f>IF(D237=0,"n.v.t.",(IF(D237&lt;=RecapLineair!$H$12,"ja","nee")))</f>
        <v>n.v.t.</v>
      </c>
      <c r="H237" s="4">
        <f t="shared" si="25"/>
        <v>0.39999999982660484</v>
      </c>
      <c r="I237" s="4"/>
      <c r="J237" s="5">
        <f>IF(D237=0,0,ROUND(+H237*RecapLineair!$H$13/12,2))</f>
        <v>0</v>
      </c>
      <c r="K237" s="4"/>
      <c r="L237" s="4">
        <f>IF(E237="ja",0,IF(D237=0,0,(MIN(ROUND(IF(Selectie!$A$4=1,+RecapLineair!$L$20-J237,(IF(Selectie!$A$4=2,(RecapLineair!$H$14-RecapLineair!$H$15)/(RecapLineair!$H$11-RecapLineair!$H$12),0))),2),H237))))</f>
        <v>0</v>
      </c>
      <c r="M237" s="4"/>
      <c r="N237" s="4">
        <f t="shared" si="17"/>
        <v>0</v>
      </c>
      <c r="O237" s="4"/>
      <c r="P237" s="4">
        <f t="shared" si="24"/>
        <v>0.39999999982660484</v>
      </c>
    </row>
    <row r="238" spans="1:16" x14ac:dyDescent="0.25">
      <c r="B238" s="3">
        <f t="shared" si="23"/>
        <v>4931</v>
      </c>
      <c r="C238">
        <v>151</v>
      </c>
      <c r="D238">
        <f>IF(D237=0,0,IF(D237+1&gt;RecapLineair!H$11,0,D237+1))</f>
        <v>0</v>
      </c>
      <c r="E238" s="16" t="str">
        <f>IF(D238=0,"n.v.t.",IF(RecapLineair!$I$22&lt;A$232,"nee",G238))</f>
        <v>n.v.t.</v>
      </c>
      <c r="F238" s="16">
        <f>IF(A$232=RecapLineair!$I$22,RecapLineair!$H$23,99)</f>
        <v>99</v>
      </c>
      <c r="G238" s="16" t="str">
        <f>IF(D238=0,"n.v.t.",(IF(D238&lt;=RecapLineair!$H$12,"ja","nee")))</f>
        <v>n.v.t.</v>
      </c>
      <c r="H238" s="4">
        <f t="shared" si="25"/>
        <v>0.39999999982660484</v>
      </c>
      <c r="I238" s="4"/>
      <c r="J238" s="5">
        <f>IF(D238=0,0,ROUND(+H238*RecapLineair!$H$13/12,2))</f>
        <v>0</v>
      </c>
      <c r="K238" s="4"/>
      <c r="L238" s="4">
        <f>IF(E238="ja",0,IF(D238=0,0,(MIN(ROUND(IF(Selectie!$A$4=1,+RecapLineair!$L$20-J238,(IF(Selectie!$A$4=2,(RecapLineair!$H$14-RecapLineair!$H$15)/(RecapLineair!$H$11-RecapLineair!$H$12),0))),2),H238))))</f>
        <v>0</v>
      </c>
      <c r="M238" s="4"/>
      <c r="N238" s="4">
        <f t="shared" si="17"/>
        <v>0</v>
      </c>
      <c r="O238" s="4"/>
      <c r="P238" s="4">
        <f t="shared" si="24"/>
        <v>0.39999999982660484</v>
      </c>
    </row>
    <row r="239" spans="1:16" x14ac:dyDescent="0.25">
      <c r="B239" s="3">
        <f t="shared" si="23"/>
        <v>4962</v>
      </c>
      <c r="C239">
        <v>152</v>
      </c>
      <c r="D239">
        <f>IF(D238=0,0,IF(D238+1&gt;RecapLineair!H$11,0,D238+1))</f>
        <v>0</v>
      </c>
      <c r="E239" s="16" t="str">
        <f>IF(D239=0,"n.v.t.",IF(RecapLineair!$I$22&lt;A$232,"nee",G239))</f>
        <v>n.v.t.</v>
      </c>
      <c r="F239" s="16">
        <f>IF(A$232=RecapLineair!$I$22,RecapLineair!$H$23,99)</f>
        <v>99</v>
      </c>
      <c r="G239" s="16" t="str">
        <f>IF(D239=0,"n.v.t.",(IF(D239&lt;=RecapLineair!$H$12,"ja","nee")))</f>
        <v>n.v.t.</v>
      </c>
      <c r="H239" s="4">
        <f t="shared" si="25"/>
        <v>0.39999999982660484</v>
      </c>
      <c r="I239" s="4"/>
      <c r="J239" s="5">
        <f>IF(D239=0,0,ROUND(+H239*RecapLineair!$H$13/12,2))</f>
        <v>0</v>
      </c>
      <c r="K239" s="4"/>
      <c r="L239" s="4">
        <f>IF(E239="ja",0,IF(D239=0,0,(MIN(ROUND(IF(Selectie!$A$4=1,+RecapLineair!$L$20-J239,(IF(Selectie!$A$4=2,(RecapLineair!$H$14-RecapLineair!$H$15)/(RecapLineair!$H$11-RecapLineair!$H$12),0))),2),H239))))</f>
        <v>0</v>
      </c>
      <c r="M239" s="4"/>
      <c r="N239" s="4">
        <f t="shared" si="17"/>
        <v>0</v>
      </c>
      <c r="O239" s="4"/>
      <c r="P239" s="4">
        <f t="shared" si="24"/>
        <v>0.39999999982660484</v>
      </c>
    </row>
    <row r="240" spans="1:16" x14ac:dyDescent="0.25">
      <c r="B240" s="3">
        <f t="shared" si="23"/>
        <v>4993</v>
      </c>
      <c r="C240">
        <v>153</v>
      </c>
      <c r="D240">
        <f>IF(D239=0,0,IF(D239+1&gt;RecapLineair!H$11,0,D239+1))</f>
        <v>0</v>
      </c>
      <c r="E240" s="16" t="str">
        <f>IF(D240=0,"n.v.t.",IF(RecapLineair!$I$22&lt;A$232,"nee",G240))</f>
        <v>n.v.t.</v>
      </c>
      <c r="F240" s="16">
        <f>IF(A$232=RecapLineair!$I$22,RecapLineair!$H$23,99)</f>
        <v>99</v>
      </c>
      <c r="G240" s="16" t="str">
        <f>IF(D240=0,"n.v.t.",(IF(D240&lt;=RecapLineair!$H$12,"ja","nee")))</f>
        <v>n.v.t.</v>
      </c>
      <c r="H240" s="4">
        <f t="shared" si="25"/>
        <v>0.39999999982660484</v>
      </c>
      <c r="I240" s="4"/>
      <c r="J240" s="5">
        <f>IF(D240=0,0,ROUND(+H240*RecapLineair!$H$13/12,2))</f>
        <v>0</v>
      </c>
      <c r="K240" s="4"/>
      <c r="L240" s="4">
        <f>IF(E240="ja",0,IF(D240=0,0,(MIN(ROUND(IF(Selectie!$A$4=1,+RecapLineair!$L$20-J240,(IF(Selectie!$A$4=2,(RecapLineair!$H$14-RecapLineair!$H$15)/(RecapLineair!$H$11-RecapLineair!$H$12),0))),2),H240))))</f>
        <v>0</v>
      </c>
      <c r="M240" s="4"/>
      <c r="N240" s="4">
        <f t="shared" si="17"/>
        <v>0</v>
      </c>
      <c r="O240" s="4"/>
      <c r="P240" s="4">
        <f t="shared" si="24"/>
        <v>0.39999999982660484</v>
      </c>
    </row>
    <row r="241" spans="1:16" x14ac:dyDescent="0.25">
      <c r="B241" s="3">
        <f t="shared" si="23"/>
        <v>5023</v>
      </c>
      <c r="C241">
        <v>154</v>
      </c>
      <c r="D241">
        <f>IF(D240=0,0,IF(D240+1&gt;RecapLineair!H$11,0,D240+1))</f>
        <v>0</v>
      </c>
      <c r="E241" s="16" t="str">
        <f>IF(D241=0,"n.v.t.",IF(RecapLineair!$I$22&lt;A$232,"nee",G241))</f>
        <v>n.v.t.</v>
      </c>
      <c r="F241" s="16">
        <f>IF(A$232=RecapLineair!$I$22,RecapLineair!$H$23,99)</f>
        <v>99</v>
      </c>
      <c r="G241" s="16" t="str">
        <f>IF(D241=0,"n.v.t.",(IF(D241&lt;=RecapLineair!$H$12,"ja","nee")))</f>
        <v>n.v.t.</v>
      </c>
      <c r="H241" s="4">
        <f t="shared" si="25"/>
        <v>0.39999999982660484</v>
      </c>
      <c r="I241" s="4"/>
      <c r="J241" s="5">
        <f>IF(D241=0,0,ROUND(+H241*RecapLineair!$H$13/12,2))</f>
        <v>0</v>
      </c>
      <c r="K241" s="4"/>
      <c r="L241" s="4">
        <f>IF(E241="ja",0,IF(D241=0,0,(MIN(ROUND(IF(Selectie!$A$4=1,+RecapLineair!$L$20-J241,(IF(Selectie!$A$4=2,(RecapLineair!$H$14-RecapLineair!$H$15)/(RecapLineair!$H$11-RecapLineair!$H$12),0))),2),H241))))</f>
        <v>0</v>
      </c>
      <c r="M241" s="4"/>
      <c r="N241" s="4">
        <f t="shared" si="17"/>
        <v>0</v>
      </c>
      <c r="O241" s="4"/>
      <c r="P241" s="4">
        <f t="shared" si="24"/>
        <v>0.39999999982660484</v>
      </c>
    </row>
    <row r="242" spans="1:16" x14ac:dyDescent="0.25">
      <c r="B242" s="3">
        <f t="shared" si="23"/>
        <v>5054</v>
      </c>
      <c r="C242">
        <v>155</v>
      </c>
      <c r="D242">
        <f>IF(D241=0,0,IF(D241+1&gt;RecapLineair!H$11,0,D241+1))</f>
        <v>0</v>
      </c>
      <c r="E242" s="16" t="str">
        <f>IF(D242=0,"n.v.t.",IF(RecapLineair!$I$22&lt;A$232,"nee",G242))</f>
        <v>n.v.t.</v>
      </c>
      <c r="F242" s="16">
        <f>IF(A$232=RecapLineair!$I$22,RecapLineair!$H$23,99)</f>
        <v>99</v>
      </c>
      <c r="G242" s="16" t="str">
        <f>IF(D242=0,"n.v.t.",(IF(D242&lt;=RecapLineair!$H$12,"ja","nee")))</f>
        <v>n.v.t.</v>
      </c>
      <c r="H242" s="4">
        <f t="shared" si="25"/>
        <v>0.39999999982660484</v>
      </c>
      <c r="I242" s="4"/>
      <c r="J242" s="5">
        <f>IF(D242=0,0,ROUND(+H242*RecapLineair!$H$13/12,2))</f>
        <v>0</v>
      </c>
      <c r="K242" s="4"/>
      <c r="L242" s="4">
        <f>IF(E242="ja",0,IF(D242=0,0,(MIN(ROUND(IF(Selectie!$A$4=1,+RecapLineair!$L$20-J242,(IF(Selectie!$A$4=2,(RecapLineair!$H$14-RecapLineair!$H$15)/(RecapLineair!$H$11-RecapLineair!$H$12),0))),2),H242))))</f>
        <v>0</v>
      </c>
      <c r="M242" s="4"/>
      <c r="N242" s="4">
        <f t="shared" si="17"/>
        <v>0</v>
      </c>
      <c r="O242" s="4"/>
      <c r="P242" s="4">
        <f t="shared" si="24"/>
        <v>0.39999999982660484</v>
      </c>
    </row>
    <row r="243" spans="1:16" x14ac:dyDescent="0.25">
      <c r="B243" s="3">
        <f t="shared" si="23"/>
        <v>5084</v>
      </c>
      <c r="C243">
        <v>156</v>
      </c>
      <c r="D243">
        <f>IF(D242=0,0,IF(D242+1&gt;RecapLineair!H$11,0,D242+1))</f>
        <v>0</v>
      </c>
      <c r="E243" s="16" t="str">
        <f>IF(D243=0,"n.v.t.",IF(RecapLineair!$I$22&lt;A$232,"nee",G243))</f>
        <v>n.v.t.</v>
      </c>
      <c r="F243" s="16">
        <f>IF(A$232=RecapLineair!$I$22,RecapLineair!$H$23,99)</f>
        <v>99</v>
      </c>
      <c r="G243" s="16" t="str">
        <f>IF(D243=0,"n.v.t.",(IF(D243&lt;=RecapLineair!$H$12,"ja","nee")))</f>
        <v>n.v.t.</v>
      </c>
      <c r="H243" s="4">
        <f t="shared" si="25"/>
        <v>0.39999999982660484</v>
      </c>
      <c r="I243" s="4"/>
      <c r="J243" s="5">
        <f>IF(D243=0,0,ROUND(+H243*RecapLineair!$H$13/12,2))</f>
        <v>0</v>
      </c>
      <c r="K243" s="4"/>
      <c r="L243" s="4">
        <f>IF(E243="ja",0,IF(D243=0,0,(MIN(ROUND(IF(Selectie!$A$4=1,+RecapLineair!$L$20-J243,(IF(Selectie!$A$4=2,(RecapLineair!$H$14-RecapLineair!$H$15)/(RecapLineair!$H$11-RecapLineair!$H$12),0))),2),H243))))</f>
        <v>0</v>
      </c>
      <c r="M243" s="4"/>
      <c r="N243" s="4">
        <f t="shared" si="17"/>
        <v>0</v>
      </c>
      <c r="O243" s="4"/>
      <c r="P243" s="4">
        <f t="shared" si="24"/>
        <v>0.39999999982660484</v>
      </c>
    </row>
    <row r="244" spans="1:16" x14ac:dyDescent="0.25">
      <c r="B244" s="3"/>
      <c r="E244" s="16"/>
      <c r="F244" s="16"/>
      <c r="G244" s="16"/>
      <c r="H244" s="4"/>
      <c r="I244" s="29"/>
      <c r="J244" s="28">
        <f>SUM(J232:J243)</f>
        <v>0</v>
      </c>
      <c r="K244" s="29"/>
      <c r="L244" s="28">
        <f>SUM(L232:L243)</f>
        <v>0</v>
      </c>
      <c r="M244" s="29"/>
      <c r="N244" s="28">
        <f>J244+L244</f>
        <v>0</v>
      </c>
      <c r="O244" s="29"/>
      <c r="P244" s="4"/>
    </row>
    <row r="245" spans="1:16" x14ac:dyDescent="0.25">
      <c r="B245" s="3"/>
      <c r="E245" s="16"/>
      <c r="F245" s="16"/>
      <c r="G245" s="16"/>
      <c r="H245" s="4"/>
      <c r="I245" s="29"/>
      <c r="J245" s="29"/>
      <c r="K245" s="29"/>
      <c r="L245" s="29"/>
      <c r="M245" s="29"/>
      <c r="N245" s="29"/>
      <c r="O245" s="29"/>
      <c r="P245" s="4"/>
    </row>
    <row r="246" spans="1:16" x14ac:dyDescent="0.25">
      <c r="A246" s="2">
        <f>A232+1</f>
        <v>2032</v>
      </c>
      <c r="B246" s="3">
        <f t="shared" ref="B246:B257" si="26">DATE(1,C246,1)</f>
        <v>5115</v>
      </c>
      <c r="C246">
        <v>157</v>
      </c>
      <c r="D246">
        <f>IF(D243=0,0,IF(D243+1&gt;RecapLineair!H$11,0,D243+1))</f>
        <v>0</v>
      </c>
      <c r="E246" s="16" t="str">
        <f>IF(D246=0,"n.v.t.",IF(RecapLineair!$I$22&lt;A$246,"nee",G246))</f>
        <v>n.v.t.</v>
      </c>
      <c r="F246" s="16">
        <f>IF(A$246=RecapLineair!$I$22,RecapLineair!$H$23,99)</f>
        <v>99</v>
      </c>
      <c r="G246" s="16" t="str">
        <f>IF(D246=0,"n.v.t.",(IF(D246&lt;=RecapLineair!$H$12,"ja","nee")))</f>
        <v>n.v.t.</v>
      </c>
      <c r="H246" s="4">
        <f>+P243</f>
        <v>0.39999999982660484</v>
      </c>
      <c r="I246" s="4"/>
      <c r="J246" s="5">
        <f>IF(D246=0,0,ROUND(+H246*RecapLineair!$H$13/12,2))</f>
        <v>0</v>
      </c>
      <c r="K246" s="4"/>
      <c r="L246" s="4">
        <f>IF(E246="ja",0,IF(D246=0,0,(MIN(ROUND(IF(Selectie!$A$4=1,+RecapLineair!$L$20-J246,(IF(Selectie!$A$4=2,(RecapLineair!$H$14-RecapLineair!$H$15)/(RecapLineair!$H$11-RecapLineair!$H$12),0))),2),H246))))</f>
        <v>0</v>
      </c>
      <c r="M246" s="4"/>
      <c r="N246" s="4">
        <f t="shared" si="17"/>
        <v>0</v>
      </c>
      <c r="O246" s="4"/>
      <c r="P246" s="4">
        <f t="shared" ref="P246:P257" si="27">+H246-L246</f>
        <v>0.39999999982660484</v>
      </c>
    </row>
    <row r="247" spans="1:16" x14ac:dyDescent="0.25">
      <c r="B247" s="3">
        <f t="shared" si="26"/>
        <v>5146</v>
      </c>
      <c r="C247">
        <v>158</v>
      </c>
      <c r="D247">
        <f>IF(D246=0,0,IF(D246+1&gt;RecapLineair!H$11,0,D246+1))</f>
        <v>0</v>
      </c>
      <c r="E247" s="16" t="str">
        <f>IF(D247=0,"n.v.t.",IF(RecapLineair!$I$22&lt;A$246,"nee",G247))</f>
        <v>n.v.t.</v>
      </c>
      <c r="F247" s="16">
        <f>IF(A$246=RecapLineair!$I$22,RecapLineair!$H$23,99)</f>
        <v>99</v>
      </c>
      <c r="G247" s="16" t="str">
        <f>IF(D247=0,"n.v.t.",(IF(D247&lt;=RecapLineair!$H$12,"ja","nee")))</f>
        <v>n.v.t.</v>
      </c>
      <c r="H247" s="4">
        <f t="shared" ref="H247:H257" si="28">+P246</f>
        <v>0.39999999982660484</v>
      </c>
      <c r="I247" s="4"/>
      <c r="J247" s="5">
        <f>IF(D247=0,0,ROUND(+H247*RecapLineair!$H$13/12,2))</f>
        <v>0</v>
      </c>
      <c r="K247" s="4"/>
      <c r="L247" s="4">
        <f>IF(E247="ja",0,IF(D247=0,0,(MIN(ROUND(IF(Selectie!$A$4=1,+RecapLineair!$L$20-J247,(IF(Selectie!$A$4=2,(RecapLineair!$H$14-RecapLineair!$H$15)/(RecapLineair!$H$11-RecapLineair!$H$12),0))),2),H247))))</f>
        <v>0</v>
      </c>
      <c r="M247" s="4"/>
      <c r="N247" s="4">
        <f t="shared" si="17"/>
        <v>0</v>
      </c>
      <c r="O247" s="4"/>
      <c r="P247" s="4">
        <f t="shared" si="27"/>
        <v>0.39999999982660484</v>
      </c>
    </row>
    <row r="248" spans="1:16" x14ac:dyDescent="0.25">
      <c r="B248" s="3">
        <f t="shared" si="26"/>
        <v>5174</v>
      </c>
      <c r="C248">
        <v>159</v>
      </c>
      <c r="D248">
        <f>IF(D247=0,0,IF(D247+1&gt;RecapLineair!H$11,0,D247+1))</f>
        <v>0</v>
      </c>
      <c r="E248" s="16" t="str">
        <f>IF(D248=0,"n.v.t.",IF(RecapLineair!$I$22&lt;A$246,"nee",G248))</f>
        <v>n.v.t.</v>
      </c>
      <c r="F248" s="16">
        <f>IF(A$246=RecapLineair!$I$22,RecapLineair!$H$23,99)</f>
        <v>99</v>
      </c>
      <c r="G248" s="16" t="str">
        <f>IF(D248=0,"n.v.t.",(IF(D248&lt;=RecapLineair!$H$12,"ja","nee")))</f>
        <v>n.v.t.</v>
      </c>
      <c r="H248" s="4">
        <f t="shared" si="28"/>
        <v>0.39999999982660484</v>
      </c>
      <c r="I248" s="4"/>
      <c r="J248" s="5">
        <f>IF(D248=0,0,ROUND(+H248*RecapLineair!$H$13/12,2))</f>
        <v>0</v>
      </c>
      <c r="K248" s="4"/>
      <c r="L248" s="4">
        <f>IF(E248="ja",0,IF(D248=0,0,(MIN(ROUND(IF(Selectie!$A$4=1,+RecapLineair!$L$20-J248,(IF(Selectie!$A$4=2,(RecapLineair!$H$14-RecapLineair!$H$15)/(RecapLineair!$H$11-RecapLineair!$H$12),0))),2),H248))))</f>
        <v>0</v>
      </c>
      <c r="M248" s="4"/>
      <c r="N248" s="4">
        <f t="shared" si="17"/>
        <v>0</v>
      </c>
      <c r="O248" s="4"/>
      <c r="P248" s="4">
        <f t="shared" si="27"/>
        <v>0.39999999982660484</v>
      </c>
    </row>
    <row r="249" spans="1:16" x14ac:dyDescent="0.25">
      <c r="B249" s="3">
        <f t="shared" si="26"/>
        <v>5205</v>
      </c>
      <c r="C249">
        <v>160</v>
      </c>
      <c r="D249">
        <f>IF(D248=0,0,IF(D248+1&gt;RecapLineair!H$11,0,D248+1))</f>
        <v>0</v>
      </c>
      <c r="E249" s="16" t="str">
        <f>IF(D249=0,"n.v.t.",IF(RecapLineair!$I$22&lt;A$246,"nee",G249))</f>
        <v>n.v.t.</v>
      </c>
      <c r="F249" s="16">
        <f>IF(A$246=RecapLineair!$I$22,RecapLineair!$H$23,99)</f>
        <v>99</v>
      </c>
      <c r="G249" s="16" t="str">
        <f>IF(D249=0,"n.v.t.",(IF(D249&lt;=RecapLineair!$H$12,"ja","nee")))</f>
        <v>n.v.t.</v>
      </c>
      <c r="H249" s="4">
        <f t="shared" si="28"/>
        <v>0.39999999982660484</v>
      </c>
      <c r="I249" s="4"/>
      <c r="J249" s="5">
        <f>IF(D249=0,0,ROUND(+H249*RecapLineair!$H$13/12,2))</f>
        <v>0</v>
      </c>
      <c r="K249" s="4"/>
      <c r="L249" s="4">
        <f>IF(E249="ja",0,IF(D249=0,0,(MIN(ROUND(IF(Selectie!$A$4=1,+RecapLineair!$L$20-J249,(IF(Selectie!$A$4=2,(RecapLineair!$H$14-RecapLineair!$H$15)/(RecapLineair!$H$11-RecapLineair!$H$12),0))),2),H249))))</f>
        <v>0</v>
      </c>
      <c r="M249" s="4"/>
      <c r="N249" s="4">
        <f t="shared" si="17"/>
        <v>0</v>
      </c>
      <c r="O249" s="4"/>
      <c r="P249" s="4">
        <f t="shared" si="27"/>
        <v>0.39999999982660484</v>
      </c>
    </row>
    <row r="250" spans="1:16" x14ac:dyDescent="0.25">
      <c r="B250" s="3">
        <f t="shared" si="26"/>
        <v>5235</v>
      </c>
      <c r="C250">
        <v>161</v>
      </c>
      <c r="D250">
        <f>IF(D249=0,0,IF(D249+1&gt;RecapLineair!H$11,0,D249+1))</f>
        <v>0</v>
      </c>
      <c r="E250" s="16" t="str">
        <f>IF(D250=0,"n.v.t.",IF(RecapLineair!$I$22&lt;A$246,"nee",G250))</f>
        <v>n.v.t.</v>
      </c>
      <c r="F250" s="16">
        <f>IF(A$246=RecapLineair!$I$22,RecapLineair!$H$23,99)</f>
        <v>99</v>
      </c>
      <c r="G250" s="16" t="str">
        <f>IF(D250=0,"n.v.t.",(IF(D250&lt;=RecapLineair!$H$12,"ja","nee")))</f>
        <v>n.v.t.</v>
      </c>
      <c r="H250" s="4">
        <f t="shared" si="28"/>
        <v>0.39999999982660484</v>
      </c>
      <c r="I250" s="4"/>
      <c r="J250" s="5">
        <f>IF(D250=0,0,ROUND(+H250*RecapLineair!$H$13/12,2))</f>
        <v>0</v>
      </c>
      <c r="K250" s="4"/>
      <c r="L250" s="4">
        <f>IF(E250="ja",0,IF(D250=0,0,(MIN(ROUND(IF(Selectie!$A$4=1,+RecapLineair!$L$20-J250,(IF(Selectie!$A$4=2,(RecapLineair!$H$14-RecapLineair!$H$15)/(RecapLineair!$H$11-RecapLineair!$H$12),0))),2),H250))))</f>
        <v>0</v>
      </c>
      <c r="M250" s="4"/>
      <c r="N250" s="4">
        <f t="shared" si="17"/>
        <v>0</v>
      </c>
      <c r="O250" s="4"/>
      <c r="P250" s="4">
        <f t="shared" si="27"/>
        <v>0.39999999982660484</v>
      </c>
    </row>
    <row r="251" spans="1:16" x14ac:dyDescent="0.25">
      <c r="B251" s="3">
        <f t="shared" si="26"/>
        <v>5266</v>
      </c>
      <c r="C251">
        <v>162</v>
      </c>
      <c r="D251">
        <f>IF(D250=0,0,IF(D250+1&gt;RecapLineair!H$11,0,D250+1))</f>
        <v>0</v>
      </c>
      <c r="E251" s="16" t="str">
        <f>IF(D251=0,"n.v.t.",IF(RecapLineair!$I$22&lt;A$246,"nee",G251))</f>
        <v>n.v.t.</v>
      </c>
      <c r="F251" s="16">
        <f>IF(A$246=RecapLineair!$I$22,RecapLineair!$H$23,99)</f>
        <v>99</v>
      </c>
      <c r="G251" s="16" t="str">
        <f>IF(D251=0,"n.v.t.",(IF(D251&lt;=RecapLineair!$H$12,"ja","nee")))</f>
        <v>n.v.t.</v>
      </c>
      <c r="H251" s="4">
        <f t="shared" si="28"/>
        <v>0.39999999982660484</v>
      </c>
      <c r="I251" s="4"/>
      <c r="J251" s="5">
        <f>IF(D251=0,0,ROUND(+H251*RecapLineair!$H$13/12,2))</f>
        <v>0</v>
      </c>
      <c r="K251" s="4"/>
      <c r="L251" s="4">
        <f>IF(E251="ja",0,IF(D251=0,0,(MIN(ROUND(IF(Selectie!$A$4=1,+RecapLineair!$L$20-J251,(IF(Selectie!$A$4=2,(RecapLineair!$H$14-RecapLineair!$H$15)/(RecapLineair!$H$11-RecapLineair!$H$12),0))),2),H251))))</f>
        <v>0</v>
      </c>
      <c r="M251" s="4"/>
      <c r="N251" s="4">
        <f t="shared" si="17"/>
        <v>0</v>
      </c>
      <c r="O251" s="4"/>
      <c r="P251" s="4">
        <f t="shared" si="27"/>
        <v>0.39999999982660484</v>
      </c>
    </row>
    <row r="252" spans="1:16" x14ac:dyDescent="0.25">
      <c r="B252" s="3">
        <f t="shared" si="26"/>
        <v>5296</v>
      </c>
      <c r="C252">
        <v>163</v>
      </c>
      <c r="D252">
        <f>IF(D251=0,0,IF(D251+1&gt;RecapLineair!H$11,0,D251+1))</f>
        <v>0</v>
      </c>
      <c r="E252" s="16" t="str">
        <f>IF(D252=0,"n.v.t.",IF(RecapLineair!$I$22&lt;A$246,"nee",G252))</f>
        <v>n.v.t.</v>
      </c>
      <c r="F252" s="16">
        <f>IF(A$246=RecapLineair!$I$22,RecapLineair!$H$23,99)</f>
        <v>99</v>
      </c>
      <c r="G252" s="16" t="str">
        <f>IF(D252=0,"n.v.t.",(IF(D252&lt;=RecapLineair!$H$12,"ja","nee")))</f>
        <v>n.v.t.</v>
      </c>
      <c r="H252" s="4">
        <f t="shared" si="28"/>
        <v>0.39999999982660484</v>
      </c>
      <c r="I252" s="4"/>
      <c r="J252" s="5">
        <f>IF(D252=0,0,ROUND(+H252*RecapLineair!$H$13/12,2))</f>
        <v>0</v>
      </c>
      <c r="K252" s="4"/>
      <c r="L252" s="4">
        <f>IF(E252="ja",0,IF(D252=0,0,(MIN(ROUND(IF(Selectie!$A$4=1,+RecapLineair!$L$20-J252,(IF(Selectie!$A$4=2,(RecapLineair!$H$14-RecapLineair!$H$15)/(RecapLineair!$H$11-RecapLineair!$H$12),0))),2),H252))))</f>
        <v>0</v>
      </c>
      <c r="M252" s="4"/>
      <c r="N252" s="4">
        <f t="shared" si="17"/>
        <v>0</v>
      </c>
      <c r="O252" s="4"/>
      <c r="P252" s="4">
        <f t="shared" si="27"/>
        <v>0.39999999982660484</v>
      </c>
    </row>
    <row r="253" spans="1:16" x14ac:dyDescent="0.25">
      <c r="B253" s="3">
        <f t="shared" si="26"/>
        <v>5327</v>
      </c>
      <c r="C253">
        <v>164</v>
      </c>
      <c r="D253">
        <f>IF(D252=0,0,IF(D252+1&gt;RecapLineair!H$11,0,D252+1))</f>
        <v>0</v>
      </c>
      <c r="E253" s="16" t="str">
        <f>IF(D253=0,"n.v.t.",IF(RecapLineair!$I$22&lt;A$246,"nee",G253))</f>
        <v>n.v.t.</v>
      </c>
      <c r="F253" s="16">
        <f>IF(A$246=RecapLineair!$I$22,RecapLineair!$H$23,99)</f>
        <v>99</v>
      </c>
      <c r="G253" s="16" t="str">
        <f>IF(D253=0,"n.v.t.",(IF(D253&lt;=RecapLineair!$H$12,"ja","nee")))</f>
        <v>n.v.t.</v>
      </c>
      <c r="H253" s="4">
        <f t="shared" si="28"/>
        <v>0.39999999982660484</v>
      </c>
      <c r="I253" s="4"/>
      <c r="J253" s="5">
        <f>IF(D253=0,0,ROUND(+H253*RecapLineair!$H$13/12,2))</f>
        <v>0</v>
      </c>
      <c r="K253" s="4"/>
      <c r="L253" s="4">
        <f>IF(E253="ja",0,IF(D253=0,0,(MIN(ROUND(IF(Selectie!$A$4=1,+RecapLineair!$L$20-J253,(IF(Selectie!$A$4=2,(RecapLineair!$H$14-RecapLineair!$H$15)/(RecapLineair!$H$11-RecapLineair!$H$12),0))),2),H253))))</f>
        <v>0</v>
      </c>
      <c r="M253" s="4"/>
      <c r="N253" s="4">
        <f t="shared" si="17"/>
        <v>0</v>
      </c>
      <c r="O253" s="4"/>
      <c r="P253" s="4">
        <f t="shared" si="27"/>
        <v>0.39999999982660484</v>
      </c>
    </row>
    <row r="254" spans="1:16" x14ac:dyDescent="0.25">
      <c r="B254" s="3">
        <f t="shared" si="26"/>
        <v>5358</v>
      </c>
      <c r="C254">
        <v>165</v>
      </c>
      <c r="D254">
        <f>IF(D253=0,0,IF(D253+1&gt;RecapLineair!H$11,0,D253+1))</f>
        <v>0</v>
      </c>
      <c r="E254" s="16" t="str">
        <f>IF(D254=0,"n.v.t.",IF(RecapLineair!$I$22&lt;A$246,"nee",G254))</f>
        <v>n.v.t.</v>
      </c>
      <c r="F254" s="16">
        <f>IF(A$246=RecapLineair!$I$22,RecapLineair!$H$23,99)</f>
        <v>99</v>
      </c>
      <c r="G254" s="16" t="str">
        <f>IF(D254=0,"n.v.t.",(IF(D254&lt;=RecapLineair!$H$12,"ja","nee")))</f>
        <v>n.v.t.</v>
      </c>
      <c r="H254" s="4">
        <f t="shared" si="28"/>
        <v>0.39999999982660484</v>
      </c>
      <c r="I254" s="4"/>
      <c r="J254" s="5">
        <f>IF(D254=0,0,ROUND(+H254*RecapLineair!$H$13/12,2))</f>
        <v>0</v>
      </c>
      <c r="K254" s="4"/>
      <c r="L254" s="4">
        <f>IF(E254="ja",0,IF(D254=0,0,(MIN(ROUND(IF(Selectie!$A$4=1,+RecapLineair!$L$20-J254,(IF(Selectie!$A$4=2,(RecapLineair!$H$14-RecapLineair!$H$15)/(RecapLineair!$H$11-RecapLineair!$H$12),0))),2),H254))))</f>
        <v>0</v>
      </c>
      <c r="M254" s="4"/>
      <c r="N254" s="4">
        <f t="shared" si="17"/>
        <v>0</v>
      </c>
      <c r="O254" s="4"/>
      <c r="P254" s="4">
        <f t="shared" si="27"/>
        <v>0.39999999982660484</v>
      </c>
    </row>
    <row r="255" spans="1:16" x14ac:dyDescent="0.25">
      <c r="B255" s="3">
        <f t="shared" si="26"/>
        <v>5388</v>
      </c>
      <c r="C255">
        <v>166</v>
      </c>
      <c r="D255">
        <f>IF(D254=0,0,IF(D254+1&gt;RecapLineair!H$11,0,D254+1))</f>
        <v>0</v>
      </c>
      <c r="E255" s="16" t="str">
        <f>IF(D255=0,"n.v.t.",IF(RecapLineair!$I$22&lt;A$246,"nee",G255))</f>
        <v>n.v.t.</v>
      </c>
      <c r="F255" s="16">
        <f>IF(A$246=RecapLineair!$I$22,RecapLineair!$H$23,99)</f>
        <v>99</v>
      </c>
      <c r="G255" s="16" t="str">
        <f>IF(D255=0,"n.v.t.",(IF(D255&lt;=RecapLineair!$H$12,"ja","nee")))</f>
        <v>n.v.t.</v>
      </c>
      <c r="H255" s="4">
        <f t="shared" si="28"/>
        <v>0.39999999982660484</v>
      </c>
      <c r="I255" s="4"/>
      <c r="J255" s="5">
        <f>IF(D255=0,0,ROUND(+H255*RecapLineair!$H$13/12,2))</f>
        <v>0</v>
      </c>
      <c r="K255" s="4"/>
      <c r="L255" s="4">
        <f>IF(E255="ja",0,IF(D255=0,0,(MIN(ROUND(IF(Selectie!$A$4=1,+RecapLineair!$L$20-J255,(IF(Selectie!$A$4=2,(RecapLineair!$H$14-RecapLineair!$H$15)/(RecapLineair!$H$11-RecapLineair!$H$12),0))),2),H255))))</f>
        <v>0</v>
      </c>
      <c r="M255" s="4"/>
      <c r="N255" s="4">
        <f t="shared" si="17"/>
        <v>0</v>
      </c>
      <c r="O255" s="4"/>
      <c r="P255" s="4">
        <f t="shared" si="27"/>
        <v>0.39999999982660484</v>
      </c>
    </row>
    <row r="256" spans="1:16" x14ac:dyDescent="0.25">
      <c r="B256" s="3">
        <f t="shared" si="26"/>
        <v>5419</v>
      </c>
      <c r="C256">
        <v>167</v>
      </c>
      <c r="D256">
        <f>IF(D255=0,0,IF(D255+1&gt;RecapLineair!H$11,0,D255+1))</f>
        <v>0</v>
      </c>
      <c r="E256" s="16" t="str">
        <f>IF(D256=0,"n.v.t.",IF(RecapLineair!$I$22&lt;A$246,"nee",G256))</f>
        <v>n.v.t.</v>
      </c>
      <c r="F256" s="16">
        <f>IF(A$246=RecapLineair!$I$22,RecapLineair!$H$23,99)</f>
        <v>99</v>
      </c>
      <c r="G256" s="16" t="str">
        <f>IF(D256=0,"n.v.t.",(IF(D256&lt;=RecapLineair!$H$12,"ja","nee")))</f>
        <v>n.v.t.</v>
      </c>
      <c r="H256" s="4">
        <f t="shared" si="28"/>
        <v>0.39999999982660484</v>
      </c>
      <c r="I256" s="4"/>
      <c r="J256" s="5">
        <f>IF(D256=0,0,ROUND(+H256*RecapLineair!$H$13/12,2))</f>
        <v>0</v>
      </c>
      <c r="K256" s="4"/>
      <c r="L256" s="4">
        <f>IF(E256="ja",0,IF(D256=0,0,(MIN(ROUND(IF(Selectie!$A$4=1,+RecapLineair!$L$20-J256,(IF(Selectie!$A$4=2,(RecapLineair!$H$14-RecapLineair!$H$15)/(RecapLineair!$H$11-RecapLineair!$H$12),0))),2),H256))))</f>
        <v>0</v>
      </c>
      <c r="M256" s="4"/>
      <c r="N256" s="4">
        <f t="shared" si="17"/>
        <v>0</v>
      </c>
      <c r="O256" s="4"/>
      <c r="P256" s="4">
        <f t="shared" si="27"/>
        <v>0.39999999982660484</v>
      </c>
    </row>
    <row r="257" spans="1:16" x14ac:dyDescent="0.25">
      <c r="B257" s="3">
        <f t="shared" si="26"/>
        <v>5449</v>
      </c>
      <c r="C257">
        <v>168</v>
      </c>
      <c r="D257">
        <f>IF(D256=0,0,IF(D256+1&gt;RecapLineair!H$11,0,D256+1))</f>
        <v>0</v>
      </c>
      <c r="E257" s="16" t="str">
        <f>IF(D257=0,"n.v.t.",IF(RecapLineair!$I$22&lt;A$246,"nee",G257))</f>
        <v>n.v.t.</v>
      </c>
      <c r="F257" s="16">
        <f>IF(A$246=RecapLineair!$I$22,RecapLineair!$H$23,99)</f>
        <v>99</v>
      </c>
      <c r="G257" s="16" t="str">
        <f>IF(D257=0,"n.v.t.",(IF(D257&lt;=RecapLineair!$H$12,"ja","nee")))</f>
        <v>n.v.t.</v>
      </c>
      <c r="H257" s="4">
        <f t="shared" si="28"/>
        <v>0.39999999982660484</v>
      </c>
      <c r="I257" s="4"/>
      <c r="J257" s="5">
        <f>IF(D257=0,0,ROUND(+H257*RecapLineair!$H$13/12,2))</f>
        <v>0</v>
      </c>
      <c r="K257" s="4"/>
      <c r="L257" s="4">
        <f>IF(E257="ja",0,IF(D257=0,0,(MIN(ROUND(IF(Selectie!$A$4=1,+RecapLineair!$L$20-J257,(IF(Selectie!$A$4=2,(RecapLineair!$H$14-RecapLineair!$H$15)/(RecapLineair!$H$11-RecapLineair!$H$12),0))),2),H257))))</f>
        <v>0</v>
      </c>
      <c r="M257" s="4"/>
      <c r="N257" s="4">
        <f t="shared" si="17"/>
        <v>0</v>
      </c>
      <c r="O257" s="4"/>
      <c r="P257" s="4">
        <f t="shared" si="27"/>
        <v>0.39999999982660484</v>
      </c>
    </row>
    <row r="258" spans="1:16" x14ac:dyDescent="0.25">
      <c r="B258" s="3"/>
      <c r="E258" s="16"/>
      <c r="F258" s="16"/>
      <c r="G258" s="16"/>
      <c r="H258" s="4"/>
      <c r="I258" s="29"/>
      <c r="J258" s="28">
        <f>SUM(J246:J257)</f>
        <v>0</v>
      </c>
      <c r="K258" s="29"/>
      <c r="L258" s="28">
        <f>SUM(L246:L257)</f>
        <v>0</v>
      </c>
      <c r="M258" s="29"/>
      <c r="N258" s="28">
        <f>J258+L258</f>
        <v>0</v>
      </c>
      <c r="O258" s="29"/>
      <c r="P258" s="4"/>
    </row>
    <row r="259" spans="1:16" x14ac:dyDescent="0.25">
      <c r="B259" s="3"/>
      <c r="E259" s="16"/>
      <c r="F259" s="16"/>
      <c r="G259" s="16"/>
      <c r="H259" s="4"/>
      <c r="I259" s="29"/>
      <c r="J259" s="29"/>
      <c r="K259" s="29"/>
      <c r="L259" s="29"/>
      <c r="M259" s="29"/>
      <c r="N259" s="29"/>
      <c r="O259" s="29"/>
      <c r="P259" s="4"/>
    </row>
    <row r="260" spans="1:16" x14ac:dyDescent="0.25">
      <c r="A260" s="2">
        <f>A246+1</f>
        <v>2033</v>
      </c>
      <c r="B260" s="3">
        <f t="shared" ref="B260:B271" si="29">DATE(1,C260,1)</f>
        <v>5480</v>
      </c>
      <c r="C260">
        <v>169</v>
      </c>
      <c r="D260">
        <f>IF(D257=0,0,IF(D257+1&gt;RecapLineair!H$11,0,D257+1))</f>
        <v>0</v>
      </c>
      <c r="E260" s="16" t="str">
        <f>IF(D260=0,"n.v.t.",IF(RecapLineair!$I$22&lt;A$260,"nee",G260))</f>
        <v>n.v.t.</v>
      </c>
      <c r="F260" s="16">
        <f>IF(A$260=RecapLineair!$I$22,RecapLineair!$H$23,99)</f>
        <v>99</v>
      </c>
      <c r="G260" s="16" t="str">
        <f>IF(D260=0,"n.v.t.",(IF(D260&lt;=RecapLineair!$H$12,"ja","nee")))</f>
        <v>n.v.t.</v>
      </c>
      <c r="H260" s="4">
        <f>+P257</f>
        <v>0.39999999982660484</v>
      </c>
      <c r="I260" s="4"/>
      <c r="J260" s="5">
        <f>IF(D260=0,0,ROUND(+H260*RecapLineair!$H$13/12,2))</f>
        <v>0</v>
      </c>
      <c r="K260" s="4"/>
      <c r="L260" s="4">
        <f>IF(E260="ja",0,IF(D260=0,0,(MIN(ROUND(IF(Selectie!$A$4=1,+RecapLineair!$L$20-J260,(IF(Selectie!$A$4=2,(RecapLineair!$H$14-RecapLineair!$H$15)/(RecapLineair!$H$11-RecapLineair!$H$12),0))),2),H260))))</f>
        <v>0</v>
      </c>
      <c r="M260" s="4"/>
      <c r="N260" s="4">
        <f t="shared" si="17"/>
        <v>0</v>
      </c>
      <c r="O260" s="4"/>
      <c r="P260" s="4">
        <f t="shared" ref="P260:P271" si="30">+H260-L260</f>
        <v>0.39999999982660484</v>
      </c>
    </row>
    <row r="261" spans="1:16" x14ac:dyDescent="0.25">
      <c r="B261" s="3">
        <f t="shared" si="29"/>
        <v>5511</v>
      </c>
      <c r="C261">
        <v>170</v>
      </c>
      <c r="D261">
        <f>IF(D260=0,0,IF(D260+1&gt;RecapLineair!H$11,0,D260+1))</f>
        <v>0</v>
      </c>
      <c r="E261" s="16" t="str">
        <f>IF(D261=0,"n.v.t.",IF(RecapLineair!$I$22&lt;A$260,"nee",G261))</f>
        <v>n.v.t.</v>
      </c>
      <c r="F261" s="16">
        <f>IF(A$260=RecapLineair!$I$22,RecapLineair!$H$23,99)</f>
        <v>99</v>
      </c>
      <c r="G261" s="16" t="str">
        <f>IF(D261=0,"n.v.t.",(IF(D261&lt;=RecapLineair!$H$12,"ja","nee")))</f>
        <v>n.v.t.</v>
      </c>
      <c r="H261" s="4">
        <f t="shared" ref="H261:H271" si="31">+P260</f>
        <v>0.39999999982660484</v>
      </c>
      <c r="I261" s="4"/>
      <c r="J261" s="5">
        <f>IF(D261=0,0,ROUND(+H261*RecapLineair!$H$13/12,2))</f>
        <v>0</v>
      </c>
      <c r="K261" s="4"/>
      <c r="L261" s="4">
        <f>IF(E261="ja",0,IF(D261=0,0,(MIN(ROUND(IF(Selectie!$A$4=1,+RecapLineair!$L$20-J261,(IF(Selectie!$A$4=2,(RecapLineair!$H$14-RecapLineair!$H$15)/(RecapLineair!$H$11-RecapLineair!$H$12),0))),2),H261))))</f>
        <v>0</v>
      </c>
      <c r="M261" s="4"/>
      <c r="N261" s="4">
        <f t="shared" si="17"/>
        <v>0</v>
      </c>
      <c r="O261" s="4"/>
      <c r="P261" s="4">
        <f t="shared" si="30"/>
        <v>0.39999999982660484</v>
      </c>
    </row>
    <row r="262" spans="1:16" x14ac:dyDescent="0.25">
      <c r="B262" s="3">
        <f t="shared" si="29"/>
        <v>5539</v>
      </c>
      <c r="C262">
        <v>171</v>
      </c>
      <c r="D262">
        <f>IF(D261=0,0,IF(D261+1&gt;RecapLineair!H$11,0,D261+1))</f>
        <v>0</v>
      </c>
      <c r="E262" s="16" t="str">
        <f>IF(D262=0,"n.v.t.",IF(RecapLineair!$I$22&lt;A$260,"nee",G262))</f>
        <v>n.v.t.</v>
      </c>
      <c r="F262" s="16">
        <f>IF(A$260=RecapLineair!$I$22,RecapLineair!$H$23,99)</f>
        <v>99</v>
      </c>
      <c r="G262" s="16" t="str">
        <f>IF(D262=0,"n.v.t.",(IF(D262&lt;=RecapLineair!$H$12,"ja","nee")))</f>
        <v>n.v.t.</v>
      </c>
      <c r="H262" s="4">
        <f t="shared" si="31"/>
        <v>0.39999999982660484</v>
      </c>
      <c r="I262" s="4"/>
      <c r="J262" s="5">
        <f>IF(D262=0,0,ROUND(+H262*RecapLineair!$H$13/12,2))</f>
        <v>0</v>
      </c>
      <c r="K262" s="4"/>
      <c r="L262" s="4">
        <f>IF(E262="ja",0,IF(D262=0,0,(MIN(ROUND(IF(Selectie!$A$4=1,+RecapLineair!$L$20-J262,(IF(Selectie!$A$4=2,(RecapLineair!$H$14-RecapLineair!$H$15)/(RecapLineair!$H$11-RecapLineair!$H$12),0))),2),H262))))</f>
        <v>0</v>
      </c>
      <c r="M262" s="4"/>
      <c r="N262" s="4">
        <f t="shared" si="17"/>
        <v>0</v>
      </c>
      <c r="O262" s="4"/>
      <c r="P262" s="4">
        <f t="shared" si="30"/>
        <v>0.39999999982660484</v>
      </c>
    </row>
    <row r="263" spans="1:16" x14ac:dyDescent="0.25">
      <c r="B263" s="3">
        <f t="shared" si="29"/>
        <v>5570</v>
      </c>
      <c r="C263">
        <v>172</v>
      </c>
      <c r="D263">
        <f>IF(D262=0,0,IF(D262+1&gt;RecapLineair!H$11,0,D262+1))</f>
        <v>0</v>
      </c>
      <c r="E263" s="16" t="str">
        <f>IF(D263=0,"n.v.t.",IF(RecapLineair!$I$22&lt;A$260,"nee",G263))</f>
        <v>n.v.t.</v>
      </c>
      <c r="F263" s="16">
        <f>IF(A$260=RecapLineair!$I$22,RecapLineair!$H$23,99)</f>
        <v>99</v>
      </c>
      <c r="G263" s="16" t="str">
        <f>IF(D263=0,"n.v.t.",(IF(D263&lt;=RecapLineair!$H$12,"ja","nee")))</f>
        <v>n.v.t.</v>
      </c>
      <c r="H263" s="4">
        <f t="shared" si="31"/>
        <v>0.39999999982660484</v>
      </c>
      <c r="I263" s="4"/>
      <c r="J263" s="5">
        <f>IF(D263=0,0,ROUND(+H263*RecapLineair!$H$13/12,2))</f>
        <v>0</v>
      </c>
      <c r="K263" s="4"/>
      <c r="L263" s="4">
        <f>IF(E263="ja",0,IF(D263=0,0,(MIN(ROUND(IF(Selectie!$A$4=1,+RecapLineair!$L$20-J263,(IF(Selectie!$A$4=2,(RecapLineair!$H$14-RecapLineair!$H$15)/(RecapLineair!$H$11-RecapLineair!$H$12),0))),2),H263))))</f>
        <v>0</v>
      </c>
      <c r="M263" s="4"/>
      <c r="N263" s="4">
        <f t="shared" si="17"/>
        <v>0</v>
      </c>
      <c r="O263" s="4"/>
      <c r="P263" s="4">
        <f t="shared" si="30"/>
        <v>0.39999999982660484</v>
      </c>
    </row>
    <row r="264" spans="1:16" x14ac:dyDescent="0.25">
      <c r="B264" s="3">
        <f t="shared" si="29"/>
        <v>5600</v>
      </c>
      <c r="C264">
        <v>173</v>
      </c>
      <c r="D264">
        <f>IF(D263=0,0,IF(D263+1&gt;RecapLineair!H$11,0,D263+1))</f>
        <v>0</v>
      </c>
      <c r="E264" s="16" t="str">
        <f>IF(D264=0,"n.v.t.",IF(RecapLineair!$I$22&lt;A$260,"nee",G264))</f>
        <v>n.v.t.</v>
      </c>
      <c r="F264" s="16">
        <f>IF(A$260=RecapLineair!$I$22,RecapLineair!$H$23,99)</f>
        <v>99</v>
      </c>
      <c r="G264" s="16" t="str">
        <f>IF(D264=0,"n.v.t.",(IF(D264&lt;=RecapLineair!$H$12,"ja","nee")))</f>
        <v>n.v.t.</v>
      </c>
      <c r="H264" s="4">
        <f t="shared" si="31"/>
        <v>0.39999999982660484</v>
      </c>
      <c r="I264" s="4"/>
      <c r="J264" s="5">
        <f>IF(D264=0,0,ROUND(+H264*RecapLineair!$H$13/12,2))</f>
        <v>0</v>
      </c>
      <c r="K264" s="4"/>
      <c r="L264" s="4">
        <f>IF(E264="ja",0,IF(D264=0,0,(MIN(ROUND(IF(Selectie!$A$4=1,+RecapLineair!$L$20-J264,(IF(Selectie!$A$4=2,(RecapLineair!$H$14-RecapLineair!$H$15)/(RecapLineair!$H$11-RecapLineair!$H$12),0))),2),H264))))</f>
        <v>0</v>
      </c>
      <c r="M264" s="4"/>
      <c r="N264" s="4">
        <f t="shared" si="17"/>
        <v>0</v>
      </c>
      <c r="O264" s="4"/>
      <c r="P264" s="4">
        <f t="shared" si="30"/>
        <v>0.39999999982660484</v>
      </c>
    </row>
    <row r="265" spans="1:16" x14ac:dyDescent="0.25">
      <c r="B265" s="3">
        <f t="shared" si="29"/>
        <v>5631</v>
      </c>
      <c r="C265">
        <v>174</v>
      </c>
      <c r="D265">
        <f>IF(D264=0,0,IF(D264+1&gt;RecapLineair!H$11,0,D264+1))</f>
        <v>0</v>
      </c>
      <c r="E265" s="16" t="str">
        <f>IF(D265=0,"n.v.t.",IF(RecapLineair!$I$22&lt;A$260,"nee",G265))</f>
        <v>n.v.t.</v>
      </c>
      <c r="F265" s="16">
        <f>IF(A$260=RecapLineair!$I$22,RecapLineair!$H$23,99)</f>
        <v>99</v>
      </c>
      <c r="G265" s="16" t="str">
        <f>IF(D265=0,"n.v.t.",(IF(D265&lt;=RecapLineair!$H$12,"ja","nee")))</f>
        <v>n.v.t.</v>
      </c>
      <c r="H265" s="4">
        <f t="shared" si="31"/>
        <v>0.39999999982660484</v>
      </c>
      <c r="I265" s="4"/>
      <c r="J265" s="5">
        <f>IF(D265=0,0,ROUND(+H265*RecapLineair!$H$13/12,2))</f>
        <v>0</v>
      </c>
      <c r="K265" s="4"/>
      <c r="L265" s="4">
        <f>IF(E265="ja",0,IF(D265=0,0,(MIN(ROUND(IF(Selectie!$A$4=1,+RecapLineair!$L$20-J265,(IF(Selectie!$A$4=2,(RecapLineair!$H$14-RecapLineair!$H$15)/(RecapLineair!$H$11-RecapLineair!$H$12),0))),2),H265))))</f>
        <v>0</v>
      </c>
      <c r="M265" s="4"/>
      <c r="N265" s="4">
        <f t="shared" si="17"/>
        <v>0</v>
      </c>
      <c r="O265" s="4"/>
      <c r="P265" s="4">
        <f t="shared" si="30"/>
        <v>0.39999999982660484</v>
      </c>
    </row>
    <row r="266" spans="1:16" x14ac:dyDescent="0.25">
      <c r="B266" s="3">
        <f t="shared" si="29"/>
        <v>5661</v>
      </c>
      <c r="C266">
        <v>175</v>
      </c>
      <c r="D266">
        <f>IF(D265=0,0,IF(D265+1&gt;RecapLineair!H$11,0,D265+1))</f>
        <v>0</v>
      </c>
      <c r="E266" s="16" t="str">
        <f>IF(D266=0,"n.v.t.",IF(RecapLineair!$I$22&lt;A$260,"nee",G266))</f>
        <v>n.v.t.</v>
      </c>
      <c r="F266" s="16">
        <f>IF(A$260=RecapLineair!$I$22,RecapLineair!$H$23,99)</f>
        <v>99</v>
      </c>
      <c r="G266" s="16" t="str">
        <f>IF(D266=0,"n.v.t.",(IF(D266&lt;=RecapLineair!$H$12,"ja","nee")))</f>
        <v>n.v.t.</v>
      </c>
      <c r="H266" s="4">
        <f t="shared" si="31"/>
        <v>0.39999999982660484</v>
      </c>
      <c r="I266" s="4"/>
      <c r="J266" s="5">
        <f>IF(D266=0,0,ROUND(+H266*RecapLineair!$H$13/12,2))</f>
        <v>0</v>
      </c>
      <c r="K266" s="4"/>
      <c r="L266" s="4">
        <f>IF(E266="ja",0,IF(D266=0,0,(MIN(ROUND(IF(Selectie!$A$4=1,+RecapLineair!$L$20-J266,(IF(Selectie!$A$4=2,(RecapLineair!$H$14-RecapLineair!$H$15)/(RecapLineair!$H$11-RecapLineair!$H$12),0))),2),H266))))</f>
        <v>0</v>
      </c>
      <c r="M266" s="4"/>
      <c r="N266" s="4">
        <f t="shared" si="17"/>
        <v>0</v>
      </c>
      <c r="O266" s="4"/>
      <c r="P266" s="4">
        <f t="shared" si="30"/>
        <v>0.39999999982660484</v>
      </c>
    </row>
    <row r="267" spans="1:16" x14ac:dyDescent="0.25">
      <c r="B267" s="3">
        <f t="shared" si="29"/>
        <v>5692</v>
      </c>
      <c r="C267">
        <v>176</v>
      </c>
      <c r="D267">
        <f>IF(D266=0,0,IF(D266+1&gt;RecapLineair!H$11,0,D266+1))</f>
        <v>0</v>
      </c>
      <c r="E267" s="16" t="str">
        <f>IF(D267=0,"n.v.t.",IF(RecapLineair!$I$22&lt;A$260,"nee",G267))</f>
        <v>n.v.t.</v>
      </c>
      <c r="F267" s="16">
        <f>IF(A$260=RecapLineair!$I$22,RecapLineair!$H$23,99)</f>
        <v>99</v>
      </c>
      <c r="G267" s="16" t="str">
        <f>IF(D267=0,"n.v.t.",(IF(D267&lt;=RecapLineair!$H$12,"ja","nee")))</f>
        <v>n.v.t.</v>
      </c>
      <c r="H267" s="4">
        <f t="shared" si="31"/>
        <v>0.39999999982660484</v>
      </c>
      <c r="I267" s="4"/>
      <c r="J267" s="5">
        <f>IF(D267=0,0,ROUND(+H267*RecapLineair!$H$13/12,2))</f>
        <v>0</v>
      </c>
      <c r="K267" s="4"/>
      <c r="L267" s="4">
        <f>IF(E267="ja",0,IF(D267=0,0,(MIN(ROUND(IF(Selectie!$A$4=1,+RecapLineair!$L$20-J267,(IF(Selectie!$A$4=2,(RecapLineair!$H$14-RecapLineair!$H$15)/(RecapLineair!$H$11-RecapLineair!$H$12),0))),2),H267))))</f>
        <v>0</v>
      </c>
      <c r="M267" s="4"/>
      <c r="N267" s="4">
        <f t="shared" si="17"/>
        <v>0</v>
      </c>
      <c r="O267" s="4"/>
      <c r="P267" s="4">
        <f t="shared" si="30"/>
        <v>0.39999999982660484</v>
      </c>
    </row>
    <row r="268" spans="1:16" x14ac:dyDescent="0.25">
      <c r="B268" s="3">
        <f t="shared" si="29"/>
        <v>5723</v>
      </c>
      <c r="C268">
        <v>177</v>
      </c>
      <c r="D268">
        <f>IF(D267=0,0,IF(D267+1&gt;RecapLineair!H$11,0,D267+1))</f>
        <v>0</v>
      </c>
      <c r="E268" s="16" t="str">
        <f>IF(D268=0,"n.v.t.",IF(RecapLineair!$I$22&lt;A$260,"nee",G268))</f>
        <v>n.v.t.</v>
      </c>
      <c r="F268" s="16">
        <f>IF(A$260=RecapLineair!$I$22,RecapLineair!$H$23,99)</f>
        <v>99</v>
      </c>
      <c r="G268" s="16" t="str">
        <f>IF(D268=0,"n.v.t.",(IF(D268&lt;=RecapLineair!$H$12,"ja","nee")))</f>
        <v>n.v.t.</v>
      </c>
      <c r="H268" s="4">
        <f t="shared" si="31"/>
        <v>0.39999999982660484</v>
      </c>
      <c r="I268" s="4"/>
      <c r="J268" s="5">
        <f>IF(D268=0,0,ROUND(+H268*RecapLineair!$H$13/12,2))</f>
        <v>0</v>
      </c>
      <c r="K268" s="4"/>
      <c r="L268" s="4">
        <f>IF(E268="ja",0,IF(D268=0,0,(MIN(ROUND(IF(Selectie!$A$4=1,+RecapLineair!$L$20-J268,(IF(Selectie!$A$4=2,(RecapLineair!$H$14-RecapLineair!$H$15)/(RecapLineair!$H$11-RecapLineair!$H$12),0))),2),H268))))</f>
        <v>0</v>
      </c>
      <c r="M268" s="4"/>
      <c r="N268" s="4">
        <f t="shared" si="17"/>
        <v>0</v>
      </c>
      <c r="O268" s="4"/>
      <c r="P268" s="4">
        <f t="shared" si="30"/>
        <v>0.39999999982660484</v>
      </c>
    </row>
    <row r="269" spans="1:16" x14ac:dyDescent="0.25">
      <c r="B269" s="3">
        <f t="shared" si="29"/>
        <v>5753</v>
      </c>
      <c r="C269">
        <v>178</v>
      </c>
      <c r="D269">
        <f>IF(D268=0,0,IF(D268+1&gt;RecapLineair!H$11,0,D268+1))</f>
        <v>0</v>
      </c>
      <c r="E269" s="16" t="str">
        <f>IF(D269=0,"n.v.t.",IF(RecapLineair!$I$22&lt;A$260,"nee",G269))</f>
        <v>n.v.t.</v>
      </c>
      <c r="F269" s="16">
        <f>IF(A$260=RecapLineair!$I$22,RecapLineair!$H$23,99)</f>
        <v>99</v>
      </c>
      <c r="G269" s="16" t="str">
        <f>IF(D269=0,"n.v.t.",(IF(D269&lt;=RecapLineair!$H$12,"ja","nee")))</f>
        <v>n.v.t.</v>
      </c>
      <c r="H269" s="4">
        <f t="shared" si="31"/>
        <v>0.39999999982660484</v>
      </c>
      <c r="I269" s="4"/>
      <c r="J269" s="5">
        <f>IF(D269=0,0,ROUND(+H269*RecapLineair!$H$13/12,2))</f>
        <v>0</v>
      </c>
      <c r="K269" s="4"/>
      <c r="L269" s="4">
        <f>IF(E269="ja",0,IF(D269=0,0,(MIN(ROUND(IF(Selectie!$A$4=1,+RecapLineair!$L$20-J269,(IF(Selectie!$A$4=2,(RecapLineair!$H$14-RecapLineair!$H$15)/(RecapLineair!$H$11-RecapLineair!$H$12),0))),2),H269))))</f>
        <v>0</v>
      </c>
      <c r="M269" s="4"/>
      <c r="N269" s="4">
        <f t="shared" si="17"/>
        <v>0</v>
      </c>
      <c r="O269" s="4"/>
      <c r="P269" s="4">
        <f t="shared" si="30"/>
        <v>0.39999999982660484</v>
      </c>
    </row>
    <row r="270" spans="1:16" x14ac:dyDescent="0.25">
      <c r="B270" s="3">
        <f t="shared" si="29"/>
        <v>5784</v>
      </c>
      <c r="C270">
        <v>179</v>
      </c>
      <c r="D270">
        <f>IF(D269=0,0,IF(D269+1&gt;RecapLineair!H$11,0,D269+1))</f>
        <v>0</v>
      </c>
      <c r="E270" s="16" t="str">
        <f>IF(D270=0,"n.v.t.",IF(RecapLineair!$I$22&lt;A$260,"nee",G270))</f>
        <v>n.v.t.</v>
      </c>
      <c r="F270" s="16">
        <f>IF(A$260=RecapLineair!$I$22,RecapLineair!$H$23,99)</f>
        <v>99</v>
      </c>
      <c r="G270" s="16" t="str">
        <f>IF(D270=0,"n.v.t.",(IF(D270&lt;=RecapLineair!$H$12,"ja","nee")))</f>
        <v>n.v.t.</v>
      </c>
      <c r="H270" s="4">
        <f t="shared" si="31"/>
        <v>0.39999999982660484</v>
      </c>
      <c r="I270" s="4"/>
      <c r="J270" s="5">
        <f>IF(D270=0,0,ROUND(+H270*RecapLineair!$H$13/12,2))</f>
        <v>0</v>
      </c>
      <c r="K270" s="4"/>
      <c r="L270" s="4">
        <f>IF(E270="ja",0,IF(D270=0,0,(MIN(ROUND(IF(Selectie!$A$4=1,+RecapLineair!$L$20-J270,(IF(Selectie!$A$4=2,(RecapLineair!$H$14-RecapLineair!$H$15)/(RecapLineair!$H$11-RecapLineair!$H$12),0))),2),H270))))</f>
        <v>0</v>
      </c>
      <c r="M270" s="4"/>
      <c r="N270" s="4">
        <f t="shared" si="17"/>
        <v>0</v>
      </c>
      <c r="O270" s="4"/>
      <c r="P270" s="4">
        <f t="shared" si="30"/>
        <v>0.39999999982660484</v>
      </c>
    </row>
    <row r="271" spans="1:16" x14ac:dyDescent="0.25">
      <c r="B271" s="3">
        <f t="shared" si="29"/>
        <v>5814</v>
      </c>
      <c r="C271">
        <v>180</v>
      </c>
      <c r="D271">
        <f>IF(D270=0,0,IF(D270+1&gt;RecapLineair!H$11,0,D270+1))</f>
        <v>0</v>
      </c>
      <c r="E271" s="16" t="str">
        <f>IF(D271=0,"n.v.t.",IF(RecapLineair!$I$22&lt;A$260,"nee",G271))</f>
        <v>n.v.t.</v>
      </c>
      <c r="F271" s="16">
        <f>IF(A$260=RecapLineair!$I$22,RecapLineair!$H$23,99)</f>
        <v>99</v>
      </c>
      <c r="G271" s="16" t="str">
        <f>IF(D271=0,"n.v.t.",(IF(D271&lt;=RecapLineair!$H$12,"ja","nee")))</f>
        <v>n.v.t.</v>
      </c>
      <c r="H271" s="4">
        <f t="shared" si="31"/>
        <v>0.39999999982660484</v>
      </c>
      <c r="I271" s="4"/>
      <c r="J271" s="5">
        <f>IF(D271=0,0,ROUND(+H271*RecapLineair!$H$13/12,2))</f>
        <v>0</v>
      </c>
      <c r="K271" s="4"/>
      <c r="L271" s="4">
        <f>IF(E271="ja",0,IF(D271=0,0,(MIN(ROUND(IF(Selectie!$A$4=1,+RecapLineair!$L$20-J271,(IF(Selectie!$A$4=2,(RecapLineair!$H$14-RecapLineair!$H$15)/(RecapLineair!$H$11-RecapLineair!$H$12),0))),2),H271))))</f>
        <v>0</v>
      </c>
      <c r="M271" s="4"/>
      <c r="N271" s="4">
        <f t="shared" ref="N271:N339" si="32">J271+L271</f>
        <v>0</v>
      </c>
      <c r="O271" s="4"/>
      <c r="P271" s="4">
        <f t="shared" si="30"/>
        <v>0.39999999982660484</v>
      </c>
    </row>
    <row r="272" spans="1:16" x14ac:dyDescent="0.25">
      <c r="B272" s="3"/>
      <c r="E272" s="16"/>
      <c r="F272" s="16"/>
      <c r="G272" s="16"/>
      <c r="H272" s="4"/>
      <c r="I272" s="29"/>
      <c r="J272" s="28">
        <f>SUM(J260:J271)</f>
        <v>0</v>
      </c>
      <c r="K272" s="29"/>
      <c r="L272" s="28">
        <f>SUM(L260:L271)</f>
        <v>0</v>
      </c>
      <c r="M272" s="29"/>
      <c r="N272" s="28">
        <f>J272+L272</f>
        <v>0</v>
      </c>
      <c r="O272" s="29"/>
      <c r="P272" s="4"/>
    </row>
    <row r="273" spans="1:16" x14ac:dyDescent="0.25">
      <c r="B273" s="3"/>
      <c r="E273" s="16"/>
      <c r="F273" s="16"/>
      <c r="G273" s="16"/>
      <c r="H273" s="4"/>
      <c r="I273" s="29"/>
      <c r="J273" s="29"/>
      <c r="K273" s="29"/>
      <c r="L273" s="29"/>
      <c r="M273" s="29"/>
      <c r="N273" s="29"/>
      <c r="O273" s="29"/>
      <c r="P273" s="4"/>
    </row>
    <row r="274" spans="1:16" x14ac:dyDescent="0.25">
      <c r="A274" s="2">
        <f>A260+1</f>
        <v>2034</v>
      </c>
      <c r="B274" s="3">
        <f t="shared" ref="B274:B285" si="33">DATE(1,C274,1)</f>
        <v>5845</v>
      </c>
      <c r="C274">
        <v>181</v>
      </c>
      <c r="D274">
        <f>IF(D271=0,0,IF(D271+1&gt;RecapLineair!H$11,0,D271+1))</f>
        <v>0</v>
      </c>
      <c r="E274" s="16" t="str">
        <f>IF(D274=0,"n.v.t.",IF(RecapLineair!$I$22&lt;A$274,"nee",G274))</f>
        <v>n.v.t.</v>
      </c>
      <c r="F274" s="16">
        <f>IF(A$274=RecapLineair!$I$22,RecapLineair!$H$23,99)</f>
        <v>99</v>
      </c>
      <c r="G274" s="16" t="str">
        <f>IF(D274=0,"n.v.t.",(IF(D274&lt;=RecapLineair!$H$12,"ja","nee")))</f>
        <v>n.v.t.</v>
      </c>
      <c r="H274" s="4">
        <f>+P271</f>
        <v>0.39999999982660484</v>
      </c>
      <c r="I274" s="4"/>
      <c r="J274" s="5">
        <f>IF(D274=0,0,ROUND(+H274*RecapLineair!$H$13/12,2))</f>
        <v>0</v>
      </c>
      <c r="K274" s="4"/>
      <c r="L274" s="4">
        <f>IF(E274="ja",0,IF(D274=0,0,(MIN(ROUND(IF(Selectie!$A$4=1,+RecapLineair!$L$20-J274,(IF(Selectie!$A$4=2,(RecapLineair!$H$14-RecapLineair!$H$15)/(RecapLineair!$H$11-RecapLineair!$H$12),0))),2),H274))))</f>
        <v>0</v>
      </c>
      <c r="M274" s="4"/>
      <c r="N274" s="4">
        <f t="shared" si="32"/>
        <v>0</v>
      </c>
      <c r="O274" s="4"/>
      <c r="P274" s="4">
        <f t="shared" ref="P274:P285" si="34">+H274-L274</f>
        <v>0.39999999982660484</v>
      </c>
    </row>
    <row r="275" spans="1:16" x14ac:dyDescent="0.25">
      <c r="B275" s="3">
        <f t="shared" si="33"/>
        <v>5876</v>
      </c>
      <c r="C275">
        <v>182</v>
      </c>
      <c r="D275">
        <f>IF(D274=0,0,IF(D274+1&gt;RecapLineair!H$11,0,D274+1))</f>
        <v>0</v>
      </c>
      <c r="E275" s="16" t="str">
        <f>IF(D275=0,"n.v.t.",IF(RecapLineair!$I$22&lt;A$274,"nee",G275))</f>
        <v>n.v.t.</v>
      </c>
      <c r="F275" s="16">
        <f>IF(A$274=RecapLineair!$I$22,RecapLineair!$H$23,99)</f>
        <v>99</v>
      </c>
      <c r="G275" s="16" t="str">
        <f>IF(D275=0,"n.v.t.",(IF(D275&lt;=RecapLineair!$H$12,"ja","nee")))</f>
        <v>n.v.t.</v>
      </c>
      <c r="H275" s="4">
        <f t="shared" ref="H275:H285" si="35">+P274</f>
        <v>0.39999999982660484</v>
      </c>
      <c r="I275" s="4"/>
      <c r="J275" s="5">
        <f>IF(D275=0,0,ROUND(+H275*RecapLineair!$H$13/12,2))</f>
        <v>0</v>
      </c>
      <c r="K275" s="4"/>
      <c r="L275" s="4">
        <f>IF(E275="ja",0,IF(D275=0,0,(MIN(ROUND(IF(Selectie!$A$4=1,+RecapLineair!$L$20-J275,(IF(Selectie!$A$4=2,(RecapLineair!$H$14-RecapLineair!$H$15)/(RecapLineair!$H$11-RecapLineair!$H$12),0))),2),H275))))</f>
        <v>0</v>
      </c>
      <c r="M275" s="4"/>
      <c r="N275" s="4">
        <f t="shared" si="32"/>
        <v>0</v>
      </c>
      <c r="O275" s="4"/>
      <c r="P275" s="4">
        <f t="shared" si="34"/>
        <v>0.39999999982660484</v>
      </c>
    </row>
    <row r="276" spans="1:16" x14ac:dyDescent="0.25">
      <c r="B276" s="3">
        <f t="shared" si="33"/>
        <v>5905</v>
      </c>
      <c r="C276">
        <v>183</v>
      </c>
      <c r="D276">
        <f>IF(D275=0,0,IF(D275+1&gt;RecapLineair!H$11,0,D275+1))</f>
        <v>0</v>
      </c>
      <c r="E276" s="16" t="str">
        <f>IF(D276=0,"n.v.t.",IF(RecapLineair!$I$22&lt;A$274,"nee",G276))</f>
        <v>n.v.t.</v>
      </c>
      <c r="F276" s="16">
        <f>IF(A$274=RecapLineair!$I$22,RecapLineair!$H$23,99)</f>
        <v>99</v>
      </c>
      <c r="G276" s="16" t="str">
        <f>IF(D276=0,"n.v.t.",(IF(D276&lt;=RecapLineair!$H$12,"ja","nee")))</f>
        <v>n.v.t.</v>
      </c>
      <c r="H276" s="4">
        <f t="shared" si="35"/>
        <v>0.39999999982660484</v>
      </c>
      <c r="I276" s="4"/>
      <c r="J276" s="5">
        <f>IF(D276=0,0,ROUND(+H276*RecapLineair!$H$13/12,2))</f>
        <v>0</v>
      </c>
      <c r="K276" s="4"/>
      <c r="L276" s="4">
        <f>IF(E276="ja",0,IF(D276=0,0,(MIN(ROUND(IF(Selectie!$A$4=1,+RecapLineair!$L$20-J276,(IF(Selectie!$A$4=2,(RecapLineair!$H$14-RecapLineair!$H$15)/(RecapLineair!$H$11-RecapLineair!$H$12),0))),2),H276))))</f>
        <v>0</v>
      </c>
      <c r="M276" s="4"/>
      <c r="N276" s="4">
        <f t="shared" si="32"/>
        <v>0</v>
      </c>
      <c r="O276" s="4"/>
      <c r="P276" s="4">
        <f t="shared" si="34"/>
        <v>0.39999999982660484</v>
      </c>
    </row>
    <row r="277" spans="1:16" x14ac:dyDescent="0.25">
      <c r="B277" s="3">
        <f t="shared" si="33"/>
        <v>5936</v>
      </c>
      <c r="C277">
        <v>184</v>
      </c>
      <c r="D277">
        <f>IF(D276=0,0,IF(D276+1&gt;RecapLineair!H$11,0,D276+1))</f>
        <v>0</v>
      </c>
      <c r="E277" s="16" t="str">
        <f>IF(D277=0,"n.v.t.",IF(RecapLineair!$I$22&lt;A$274,"nee",G277))</f>
        <v>n.v.t.</v>
      </c>
      <c r="F277" s="16">
        <f>IF(A$274=RecapLineair!$I$22,RecapLineair!$H$23,99)</f>
        <v>99</v>
      </c>
      <c r="G277" s="16" t="str">
        <f>IF(D277=0,"n.v.t.",(IF(D277&lt;=RecapLineair!$H$12,"ja","nee")))</f>
        <v>n.v.t.</v>
      </c>
      <c r="H277" s="4">
        <f t="shared" si="35"/>
        <v>0.39999999982660484</v>
      </c>
      <c r="I277" s="4"/>
      <c r="J277" s="5">
        <f>IF(D277=0,0,ROUND(+H277*RecapLineair!$H$13/12,2))</f>
        <v>0</v>
      </c>
      <c r="K277" s="4"/>
      <c r="L277" s="4">
        <f>IF(E277="ja",0,IF(D277=0,0,(MIN(ROUND(IF(Selectie!$A$4=1,+RecapLineair!$L$20-J277,(IF(Selectie!$A$4=2,(RecapLineair!$H$14-RecapLineair!$H$15)/(RecapLineair!$H$11-RecapLineair!$H$12),0))),2),H277))))</f>
        <v>0</v>
      </c>
      <c r="M277" s="4"/>
      <c r="N277" s="4">
        <f t="shared" si="32"/>
        <v>0</v>
      </c>
      <c r="O277" s="4"/>
      <c r="P277" s="4">
        <f t="shared" si="34"/>
        <v>0.39999999982660484</v>
      </c>
    </row>
    <row r="278" spans="1:16" x14ac:dyDescent="0.25">
      <c r="B278" s="3">
        <f t="shared" si="33"/>
        <v>5966</v>
      </c>
      <c r="C278">
        <v>185</v>
      </c>
      <c r="D278">
        <f>IF(D277=0,0,IF(D277+1&gt;RecapLineair!H$11,0,D277+1))</f>
        <v>0</v>
      </c>
      <c r="E278" s="16" t="str">
        <f>IF(D278=0,"n.v.t.",IF(RecapLineair!$I$22&lt;A$274,"nee",G278))</f>
        <v>n.v.t.</v>
      </c>
      <c r="F278" s="16">
        <f>IF(A$274=RecapLineair!$I$22,RecapLineair!$H$23,99)</f>
        <v>99</v>
      </c>
      <c r="G278" s="16" t="str">
        <f>IF(D278=0,"n.v.t.",(IF(D278&lt;=RecapLineair!$H$12,"ja","nee")))</f>
        <v>n.v.t.</v>
      </c>
      <c r="H278" s="4">
        <f t="shared" si="35"/>
        <v>0.39999999982660484</v>
      </c>
      <c r="I278" s="4"/>
      <c r="J278" s="5">
        <f>IF(D278=0,0,ROUND(+H278*RecapLineair!$H$13/12,2))</f>
        <v>0</v>
      </c>
      <c r="K278" s="4"/>
      <c r="L278" s="4">
        <f>IF(E278="ja",0,IF(D278=0,0,(MIN(ROUND(IF(Selectie!$A$4=1,+RecapLineair!$L$20-J278,(IF(Selectie!$A$4=2,(RecapLineair!$H$14-RecapLineair!$H$15)/(RecapLineair!$H$11-RecapLineair!$H$12),0))),2),H278))))</f>
        <v>0</v>
      </c>
      <c r="M278" s="4"/>
      <c r="N278" s="4">
        <f t="shared" si="32"/>
        <v>0</v>
      </c>
      <c r="O278" s="4"/>
      <c r="P278" s="4">
        <f t="shared" si="34"/>
        <v>0.39999999982660484</v>
      </c>
    </row>
    <row r="279" spans="1:16" x14ac:dyDescent="0.25">
      <c r="B279" s="3">
        <f t="shared" si="33"/>
        <v>5997</v>
      </c>
      <c r="C279">
        <v>186</v>
      </c>
      <c r="D279">
        <f>IF(D278=0,0,IF(D278+1&gt;RecapLineair!H$11,0,D278+1))</f>
        <v>0</v>
      </c>
      <c r="E279" s="16" t="str">
        <f>IF(D279=0,"n.v.t.",IF(RecapLineair!$I$22&lt;A$274,"nee",G279))</f>
        <v>n.v.t.</v>
      </c>
      <c r="F279" s="16">
        <f>IF(A$274=RecapLineair!$I$22,RecapLineair!$H$23,99)</f>
        <v>99</v>
      </c>
      <c r="G279" s="16" t="str">
        <f>IF(D279=0,"n.v.t.",(IF(D279&lt;=RecapLineair!$H$12,"ja","nee")))</f>
        <v>n.v.t.</v>
      </c>
      <c r="H279" s="4">
        <f t="shared" si="35"/>
        <v>0.39999999982660484</v>
      </c>
      <c r="I279" s="4"/>
      <c r="J279" s="5">
        <f>IF(D279=0,0,ROUND(+H279*RecapLineair!$H$13/12,2))</f>
        <v>0</v>
      </c>
      <c r="K279" s="4"/>
      <c r="L279" s="4">
        <f>IF(E279="ja",0,IF(D279=0,0,(MIN(ROUND(IF(Selectie!$A$4=1,+RecapLineair!$L$20-J279,(IF(Selectie!$A$4=2,(RecapLineair!$H$14-RecapLineair!$H$15)/(RecapLineair!$H$11-RecapLineair!$H$12),0))),2),H279))))</f>
        <v>0</v>
      </c>
      <c r="M279" s="4"/>
      <c r="N279" s="4">
        <f t="shared" si="32"/>
        <v>0</v>
      </c>
      <c r="O279" s="4"/>
      <c r="P279" s="4">
        <f t="shared" si="34"/>
        <v>0.39999999982660484</v>
      </c>
    </row>
    <row r="280" spans="1:16" x14ac:dyDescent="0.25">
      <c r="B280" s="3">
        <f t="shared" si="33"/>
        <v>6027</v>
      </c>
      <c r="C280">
        <v>187</v>
      </c>
      <c r="D280">
        <f>IF(D279=0,0,IF(D279+1&gt;RecapLineair!H$11,0,D279+1))</f>
        <v>0</v>
      </c>
      <c r="E280" s="16" t="str">
        <f>IF(D280=0,"n.v.t.",IF(RecapLineair!$I$22&lt;A$274,"nee",G280))</f>
        <v>n.v.t.</v>
      </c>
      <c r="F280" s="16">
        <f>IF(A$274=RecapLineair!$I$22,RecapLineair!$H$23,99)</f>
        <v>99</v>
      </c>
      <c r="G280" s="16" t="str">
        <f>IF(D280=0,"n.v.t.",(IF(D280&lt;=RecapLineair!$H$12,"ja","nee")))</f>
        <v>n.v.t.</v>
      </c>
      <c r="H280" s="4">
        <f t="shared" si="35"/>
        <v>0.39999999982660484</v>
      </c>
      <c r="I280" s="4"/>
      <c r="J280" s="5">
        <f>IF(D280=0,0,ROUND(+H280*RecapLineair!$H$13/12,2))</f>
        <v>0</v>
      </c>
      <c r="K280" s="4"/>
      <c r="L280" s="4">
        <f>IF(E280="ja",0,IF(D280=0,0,(MIN(ROUND(IF(Selectie!$A$4=1,+RecapLineair!$L$20-J280,(IF(Selectie!$A$4=2,(RecapLineair!$H$14-RecapLineair!$H$15)/(RecapLineair!$H$11-RecapLineair!$H$12),0))),2),H280))))</f>
        <v>0</v>
      </c>
      <c r="M280" s="4"/>
      <c r="N280" s="4">
        <f t="shared" si="32"/>
        <v>0</v>
      </c>
      <c r="O280" s="4"/>
      <c r="P280" s="4">
        <f t="shared" si="34"/>
        <v>0.39999999982660484</v>
      </c>
    </row>
    <row r="281" spans="1:16" x14ac:dyDescent="0.25">
      <c r="B281" s="3">
        <f t="shared" si="33"/>
        <v>6058</v>
      </c>
      <c r="C281">
        <v>188</v>
      </c>
      <c r="D281">
        <f>IF(D280=0,0,IF(D280+1&gt;RecapLineair!H$11,0,D280+1))</f>
        <v>0</v>
      </c>
      <c r="E281" s="16" t="str">
        <f>IF(D281=0,"n.v.t.",IF(RecapLineair!$I$22&lt;A$274,"nee",G281))</f>
        <v>n.v.t.</v>
      </c>
      <c r="F281" s="16">
        <f>IF(A$274=RecapLineair!$I$22,RecapLineair!$H$23,99)</f>
        <v>99</v>
      </c>
      <c r="G281" s="16" t="str">
        <f>IF(D281=0,"n.v.t.",(IF(D281&lt;=RecapLineair!$H$12,"ja","nee")))</f>
        <v>n.v.t.</v>
      </c>
      <c r="H281" s="4">
        <f t="shared" si="35"/>
        <v>0.39999999982660484</v>
      </c>
      <c r="I281" s="4"/>
      <c r="J281" s="5">
        <f>IF(D281=0,0,ROUND(+H281*RecapLineair!$H$13/12,2))</f>
        <v>0</v>
      </c>
      <c r="K281" s="4"/>
      <c r="L281" s="4">
        <f>IF(E281="ja",0,IF(D281=0,0,(MIN(ROUND(IF(Selectie!$A$4=1,+RecapLineair!$L$20-J281,(IF(Selectie!$A$4=2,(RecapLineair!$H$14-RecapLineair!$H$15)/(RecapLineair!$H$11-RecapLineair!$H$12),0))),2),H281))))</f>
        <v>0</v>
      </c>
      <c r="M281" s="4"/>
      <c r="N281" s="4">
        <f t="shared" si="32"/>
        <v>0</v>
      </c>
      <c r="O281" s="4"/>
      <c r="P281" s="4">
        <f t="shared" si="34"/>
        <v>0.39999999982660484</v>
      </c>
    </row>
    <row r="282" spans="1:16" x14ac:dyDescent="0.25">
      <c r="B282" s="3">
        <f t="shared" si="33"/>
        <v>6089</v>
      </c>
      <c r="C282">
        <v>189</v>
      </c>
      <c r="D282">
        <f>IF(D281=0,0,IF(D281+1&gt;RecapLineair!H$11,0,D281+1))</f>
        <v>0</v>
      </c>
      <c r="E282" s="16" t="str">
        <f>IF(D282=0,"n.v.t.",IF(RecapLineair!$I$22&lt;A$274,"nee",G282))</f>
        <v>n.v.t.</v>
      </c>
      <c r="F282" s="16">
        <f>IF(A$274=RecapLineair!$I$22,RecapLineair!$H$23,99)</f>
        <v>99</v>
      </c>
      <c r="G282" s="16" t="str">
        <f>IF(D282=0,"n.v.t.",(IF(D282&lt;=RecapLineair!$H$12,"ja","nee")))</f>
        <v>n.v.t.</v>
      </c>
      <c r="H282" s="4">
        <f t="shared" si="35"/>
        <v>0.39999999982660484</v>
      </c>
      <c r="I282" s="4"/>
      <c r="J282" s="5">
        <f>IF(D282=0,0,ROUND(+H282*RecapLineair!$H$13/12,2))</f>
        <v>0</v>
      </c>
      <c r="K282" s="4"/>
      <c r="L282" s="4">
        <f>IF(E282="ja",0,IF(D282=0,0,(MIN(ROUND(IF(Selectie!$A$4=1,+RecapLineair!$L$20-J282,(IF(Selectie!$A$4=2,(RecapLineair!$H$14-RecapLineair!$H$15)/(RecapLineair!$H$11-RecapLineair!$H$12),0))),2),H282))))</f>
        <v>0</v>
      </c>
      <c r="M282" s="4"/>
      <c r="N282" s="4">
        <f t="shared" si="32"/>
        <v>0</v>
      </c>
      <c r="O282" s="4"/>
      <c r="P282" s="4">
        <f t="shared" si="34"/>
        <v>0.39999999982660484</v>
      </c>
    </row>
    <row r="283" spans="1:16" x14ac:dyDescent="0.25">
      <c r="B283" s="3">
        <f t="shared" si="33"/>
        <v>6119</v>
      </c>
      <c r="C283">
        <v>190</v>
      </c>
      <c r="D283">
        <f>IF(D282=0,0,IF(D282+1&gt;RecapLineair!H$11,0,D282+1))</f>
        <v>0</v>
      </c>
      <c r="E283" s="16" t="str">
        <f>IF(D283=0,"n.v.t.",IF(RecapLineair!$I$22&lt;A$274,"nee",G283))</f>
        <v>n.v.t.</v>
      </c>
      <c r="F283" s="16">
        <f>IF(A$274=RecapLineair!$I$22,RecapLineair!$H$23,99)</f>
        <v>99</v>
      </c>
      <c r="G283" s="16" t="str">
        <f>IF(D283=0,"n.v.t.",(IF(D283&lt;=RecapLineair!$H$12,"ja","nee")))</f>
        <v>n.v.t.</v>
      </c>
      <c r="H283" s="4">
        <f t="shared" si="35"/>
        <v>0.39999999982660484</v>
      </c>
      <c r="I283" s="4"/>
      <c r="J283" s="5">
        <f>IF(D283=0,0,ROUND(+H283*RecapLineair!$H$13/12,2))</f>
        <v>0</v>
      </c>
      <c r="K283" s="4"/>
      <c r="L283" s="4">
        <f>IF(E283="ja",0,IF(D283=0,0,(MIN(ROUND(IF(Selectie!$A$4=1,+RecapLineair!$L$20-J283,(IF(Selectie!$A$4=2,(RecapLineair!$H$14-RecapLineair!$H$15)/(RecapLineair!$H$11-RecapLineair!$H$12),0))),2),H283))))</f>
        <v>0</v>
      </c>
      <c r="M283" s="4"/>
      <c r="N283" s="4">
        <f t="shared" si="32"/>
        <v>0</v>
      </c>
      <c r="O283" s="4"/>
      <c r="P283" s="4">
        <f t="shared" si="34"/>
        <v>0.39999999982660484</v>
      </c>
    </row>
    <row r="284" spans="1:16" x14ac:dyDescent="0.25">
      <c r="B284" s="3">
        <f t="shared" si="33"/>
        <v>6150</v>
      </c>
      <c r="C284">
        <v>191</v>
      </c>
      <c r="D284">
        <f>IF(D283=0,0,IF(D283+1&gt;RecapLineair!H$11,0,D283+1))</f>
        <v>0</v>
      </c>
      <c r="E284" s="16" t="str">
        <f>IF(D284=0,"n.v.t.",IF(RecapLineair!$I$22&lt;A$274,"nee",G284))</f>
        <v>n.v.t.</v>
      </c>
      <c r="F284" s="16">
        <f>IF(A$274=RecapLineair!$I$22,RecapLineair!$H$23,99)</f>
        <v>99</v>
      </c>
      <c r="G284" s="16" t="str">
        <f>IF(D284=0,"n.v.t.",(IF(D284&lt;=RecapLineair!$H$12,"ja","nee")))</f>
        <v>n.v.t.</v>
      </c>
      <c r="H284" s="4">
        <f t="shared" si="35"/>
        <v>0.39999999982660484</v>
      </c>
      <c r="I284" s="4"/>
      <c r="J284" s="5">
        <f>IF(D284=0,0,ROUND(+H284*RecapLineair!$H$13/12,2))</f>
        <v>0</v>
      </c>
      <c r="K284" s="4"/>
      <c r="L284" s="4">
        <f>IF(E284="ja",0,IF(D284=0,0,(MIN(ROUND(IF(Selectie!$A$4=1,+RecapLineair!$L$20-J284,(IF(Selectie!$A$4=2,(RecapLineair!$H$14-RecapLineair!$H$15)/(RecapLineair!$H$11-RecapLineair!$H$12),0))),2),H284))))</f>
        <v>0</v>
      </c>
      <c r="M284" s="4"/>
      <c r="N284" s="4">
        <f t="shared" si="32"/>
        <v>0</v>
      </c>
      <c r="O284" s="4"/>
      <c r="P284" s="4">
        <f t="shared" si="34"/>
        <v>0.39999999982660484</v>
      </c>
    </row>
    <row r="285" spans="1:16" x14ac:dyDescent="0.25">
      <c r="B285" s="3">
        <f t="shared" si="33"/>
        <v>6180</v>
      </c>
      <c r="C285">
        <v>192</v>
      </c>
      <c r="D285">
        <f>IF(D284=0,0,IF(D284+1&gt;RecapLineair!H$11,0,D284+1))</f>
        <v>0</v>
      </c>
      <c r="E285" s="16" t="str">
        <f>IF(D285=0,"n.v.t.",IF(RecapLineair!$I$22&lt;A$274,"nee",G285))</f>
        <v>n.v.t.</v>
      </c>
      <c r="F285" s="16">
        <f>IF(A$274=RecapLineair!$I$22,RecapLineair!$H$23,99)</f>
        <v>99</v>
      </c>
      <c r="G285" s="16" t="str">
        <f>IF(D285=0,"n.v.t.",(IF(D285&lt;=RecapLineair!$H$12,"ja","nee")))</f>
        <v>n.v.t.</v>
      </c>
      <c r="H285" s="4">
        <f t="shared" si="35"/>
        <v>0.39999999982660484</v>
      </c>
      <c r="I285" s="4"/>
      <c r="J285" s="5">
        <f>IF(D285=0,0,ROUND(+H285*RecapLineair!$H$13/12,2))</f>
        <v>0</v>
      </c>
      <c r="K285" s="4"/>
      <c r="L285" s="4">
        <f>IF(E285="ja",0,IF(D285=0,0,(MIN(ROUND(IF(Selectie!$A$4=1,+RecapLineair!$L$20-J285,(IF(Selectie!$A$4=2,(RecapLineair!$H$14-RecapLineair!$H$15)/(RecapLineair!$H$11-RecapLineair!$H$12),0))),2),H285))))</f>
        <v>0</v>
      </c>
      <c r="M285" s="4"/>
      <c r="N285" s="4">
        <f t="shared" si="32"/>
        <v>0</v>
      </c>
      <c r="O285" s="4"/>
      <c r="P285" s="4">
        <f t="shared" si="34"/>
        <v>0.39999999982660484</v>
      </c>
    </row>
    <row r="286" spans="1:16" x14ac:dyDescent="0.25">
      <c r="B286" s="3"/>
      <c r="E286" s="16"/>
      <c r="F286" s="16"/>
      <c r="G286" s="16"/>
      <c r="H286" s="4"/>
      <c r="I286" s="29"/>
      <c r="J286" s="28">
        <f>SUM(J274:J285)</f>
        <v>0</v>
      </c>
      <c r="K286" s="29"/>
      <c r="L286" s="28">
        <f>SUM(L274:L285)</f>
        <v>0</v>
      </c>
      <c r="M286" s="29"/>
      <c r="N286" s="28">
        <f>J286+L286</f>
        <v>0</v>
      </c>
      <c r="O286" s="29"/>
      <c r="P286" s="4"/>
    </row>
    <row r="287" spans="1:16" x14ac:dyDescent="0.25">
      <c r="B287" s="3"/>
      <c r="E287" s="16"/>
      <c r="F287" s="16"/>
      <c r="G287" s="16"/>
      <c r="H287" s="4"/>
      <c r="I287" s="29"/>
      <c r="J287" s="29"/>
      <c r="K287" s="29"/>
      <c r="L287" s="29"/>
      <c r="M287" s="29"/>
      <c r="N287" s="29"/>
      <c r="O287" s="29"/>
      <c r="P287" s="4"/>
    </row>
    <row r="288" spans="1:16" x14ac:dyDescent="0.25">
      <c r="A288" s="2">
        <f>A274+1</f>
        <v>2035</v>
      </c>
      <c r="B288" s="3">
        <f t="shared" ref="B288:B299" si="36">DATE(1,C288,1)</f>
        <v>6211</v>
      </c>
      <c r="C288">
        <v>193</v>
      </c>
      <c r="D288">
        <f>IF(D285=0,0,IF(D285+1&gt;RecapLineair!H$11,0,D285+1))</f>
        <v>0</v>
      </c>
      <c r="E288" s="16" t="str">
        <f>IF(D288=0,"n.v.t.",IF(RecapLineair!$I$22&lt;A$288,"nee",G288))</f>
        <v>n.v.t.</v>
      </c>
      <c r="F288" s="16">
        <f>IF(A$288=RecapLineair!$I$22,RecapLineair!$H$23,99)</f>
        <v>99</v>
      </c>
      <c r="G288" s="16" t="str">
        <f>IF(D288=0,"n.v.t.",(IF(D288&lt;=RecapLineair!$H$12,"ja","nee")))</f>
        <v>n.v.t.</v>
      </c>
      <c r="H288" s="4">
        <f>+P285</f>
        <v>0.39999999982660484</v>
      </c>
      <c r="I288" s="4"/>
      <c r="J288" s="5">
        <f>IF(D288=0,0,ROUND(+H288*RecapLineair!$H$13/12,2))</f>
        <v>0</v>
      </c>
      <c r="K288" s="4"/>
      <c r="L288" s="4">
        <f>IF(E288="ja",0,IF(D288=0,0,(MIN(ROUND(IF(Selectie!$A$4=1,+RecapLineair!$L$20-J288,(IF(Selectie!$A$4=2,(RecapLineair!$H$14-RecapLineair!$H$15)/(RecapLineair!$H$11-RecapLineair!$H$12),0))),2),H288))))</f>
        <v>0</v>
      </c>
      <c r="M288" s="4"/>
      <c r="N288" s="4">
        <f t="shared" si="32"/>
        <v>0</v>
      </c>
      <c r="O288" s="4"/>
      <c r="P288" s="4">
        <f t="shared" ref="P288:P299" si="37">+H288-L288</f>
        <v>0.39999999982660484</v>
      </c>
    </row>
    <row r="289" spans="1:16" x14ac:dyDescent="0.25">
      <c r="B289" s="3">
        <f t="shared" si="36"/>
        <v>6242</v>
      </c>
      <c r="C289">
        <v>194</v>
      </c>
      <c r="D289">
        <f>IF(D288=0,0,IF(D288+1&gt;RecapLineair!H$11,0,D288+1))</f>
        <v>0</v>
      </c>
      <c r="E289" s="16" t="str">
        <f>IF(D289=0,"n.v.t.",IF(RecapLineair!$I$22&lt;A$288,"nee",G289))</f>
        <v>n.v.t.</v>
      </c>
      <c r="F289" s="16">
        <f>IF(A$288=RecapLineair!$I$22,RecapLineair!$H$23,99)</f>
        <v>99</v>
      </c>
      <c r="G289" s="16" t="str">
        <f>IF(D289=0,"n.v.t.",(IF(D289&lt;=RecapLineair!$H$12,"ja","nee")))</f>
        <v>n.v.t.</v>
      </c>
      <c r="H289" s="4">
        <f t="shared" ref="H289:H299" si="38">+P288</f>
        <v>0.39999999982660484</v>
      </c>
      <c r="I289" s="4"/>
      <c r="J289" s="5">
        <f>IF(D289=0,0,ROUND(+H289*RecapLineair!$H$13/12,2))</f>
        <v>0</v>
      </c>
      <c r="K289" s="4"/>
      <c r="L289" s="4">
        <f>IF(E289="ja",0,IF(D289=0,0,(MIN(ROUND(IF(Selectie!$A$4=1,+RecapLineair!$L$20-J289,(IF(Selectie!$A$4=2,(RecapLineair!$H$14-RecapLineair!$H$15)/(RecapLineair!$H$11-RecapLineair!$H$12),0))),2),H289))))</f>
        <v>0</v>
      </c>
      <c r="M289" s="4"/>
      <c r="N289" s="4">
        <f t="shared" si="32"/>
        <v>0</v>
      </c>
      <c r="O289" s="4"/>
      <c r="P289" s="4">
        <f t="shared" si="37"/>
        <v>0.39999999982660484</v>
      </c>
    </row>
    <row r="290" spans="1:16" x14ac:dyDescent="0.25">
      <c r="B290" s="3">
        <f t="shared" si="36"/>
        <v>6270</v>
      </c>
      <c r="C290">
        <v>195</v>
      </c>
      <c r="D290">
        <f>IF(D289=0,0,IF(D289+1&gt;RecapLineair!H$11,0,D289+1))</f>
        <v>0</v>
      </c>
      <c r="E290" s="16" t="str">
        <f>IF(D290=0,"n.v.t.",IF(RecapLineair!$I$22&lt;A$288,"nee",G290))</f>
        <v>n.v.t.</v>
      </c>
      <c r="F290" s="16">
        <f>IF(A$288=RecapLineair!$I$22,RecapLineair!$H$23,99)</f>
        <v>99</v>
      </c>
      <c r="G290" s="16" t="str">
        <f>IF(D290=0,"n.v.t.",(IF(D290&lt;=RecapLineair!$H$12,"ja","nee")))</f>
        <v>n.v.t.</v>
      </c>
      <c r="H290" s="4">
        <f t="shared" si="38"/>
        <v>0.39999999982660484</v>
      </c>
      <c r="I290" s="4"/>
      <c r="J290" s="5">
        <f>IF(D290=0,0,ROUND(+H290*RecapLineair!$H$13/12,2))</f>
        <v>0</v>
      </c>
      <c r="K290" s="4"/>
      <c r="L290" s="4">
        <f>IF(E290="ja",0,IF(D290=0,0,(MIN(ROUND(IF(Selectie!$A$4=1,+RecapLineair!$L$20-J290,(IF(Selectie!$A$4=2,(RecapLineair!$H$14-RecapLineair!$H$15)/(RecapLineair!$H$11-RecapLineair!$H$12),0))),2),H290))))</f>
        <v>0</v>
      </c>
      <c r="M290" s="4"/>
      <c r="N290" s="4">
        <f t="shared" si="32"/>
        <v>0</v>
      </c>
      <c r="O290" s="4"/>
      <c r="P290" s="4">
        <f t="shared" si="37"/>
        <v>0.39999999982660484</v>
      </c>
    </row>
    <row r="291" spans="1:16" x14ac:dyDescent="0.25">
      <c r="B291" s="3">
        <f t="shared" si="36"/>
        <v>6301</v>
      </c>
      <c r="C291">
        <v>196</v>
      </c>
      <c r="D291">
        <f>IF(D290=0,0,IF(D290+1&gt;RecapLineair!H$11,0,D290+1))</f>
        <v>0</v>
      </c>
      <c r="E291" s="16" t="str">
        <f>IF(D291=0,"n.v.t.",IF(RecapLineair!$I$22&lt;A$288,"nee",G291))</f>
        <v>n.v.t.</v>
      </c>
      <c r="F291" s="16">
        <f>IF(A$288=RecapLineair!$I$22,RecapLineair!$H$23,99)</f>
        <v>99</v>
      </c>
      <c r="G291" s="16" t="str">
        <f>IF(D291=0,"n.v.t.",(IF(D291&lt;=RecapLineair!$H$12,"ja","nee")))</f>
        <v>n.v.t.</v>
      </c>
      <c r="H291" s="4">
        <f t="shared" si="38"/>
        <v>0.39999999982660484</v>
      </c>
      <c r="I291" s="4"/>
      <c r="J291" s="5">
        <f>IF(D291=0,0,ROUND(+H291*RecapLineair!$H$13/12,2))</f>
        <v>0</v>
      </c>
      <c r="K291" s="4"/>
      <c r="L291" s="4">
        <f>IF(E291="ja",0,IF(D291=0,0,(MIN(ROUND(IF(Selectie!$A$4=1,+RecapLineair!$L$20-J291,(IF(Selectie!$A$4=2,(RecapLineair!$H$14-RecapLineair!$H$15)/(RecapLineair!$H$11-RecapLineair!$H$12),0))),2),H291))))</f>
        <v>0</v>
      </c>
      <c r="M291" s="4"/>
      <c r="N291" s="4">
        <f t="shared" si="32"/>
        <v>0</v>
      </c>
      <c r="O291" s="4"/>
      <c r="P291" s="4">
        <f t="shared" si="37"/>
        <v>0.39999999982660484</v>
      </c>
    </row>
    <row r="292" spans="1:16" x14ac:dyDescent="0.25">
      <c r="B292" s="3">
        <f t="shared" si="36"/>
        <v>6331</v>
      </c>
      <c r="C292">
        <v>197</v>
      </c>
      <c r="D292">
        <f>IF(D291=0,0,IF(D291+1&gt;RecapLineair!H$11,0,D291+1))</f>
        <v>0</v>
      </c>
      <c r="E292" s="16" t="str">
        <f>IF(D292=0,"n.v.t.",IF(RecapLineair!$I$22&lt;A$288,"nee",G292))</f>
        <v>n.v.t.</v>
      </c>
      <c r="F292" s="16">
        <f>IF(A$288=RecapLineair!$I$22,RecapLineair!$H$23,99)</f>
        <v>99</v>
      </c>
      <c r="G292" s="16" t="str">
        <f>IF(D292=0,"n.v.t.",(IF(D292&lt;=RecapLineair!$H$12,"ja","nee")))</f>
        <v>n.v.t.</v>
      </c>
      <c r="H292" s="4">
        <f t="shared" si="38"/>
        <v>0.39999999982660484</v>
      </c>
      <c r="I292" s="4"/>
      <c r="J292" s="5">
        <f>IF(D292=0,0,ROUND(+H292*RecapLineair!$H$13/12,2))</f>
        <v>0</v>
      </c>
      <c r="K292" s="4"/>
      <c r="L292" s="4">
        <f>IF(E292="ja",0,IF(D292=0,0,(MIN(ROUND(IF(Selectie!$A$4=1,+RecapLineair!$L$20-J292,(IF(Selectie!$A$4=2,(RecapLineair!$H$14-RecapLineair!$H$15)/(RecapLineair!$H$11-RecapLineair!$H$12),0))),2),H292))))</f>
        <v>0</v>
      </c>
      <c r="M292" s="4"/>
      <c r="N292" s="4">
        <f t="shared" si="32"/>
        <v>0</v>
      </c>
      <c r="O292" s="4"/>
      <c r="P292" s="4">
        <f t="shared" si="37"/>
        <v>0.39999999982660484</v>
      </c>
    </row>
    <row r="293" spans="1:16" x14ac:dyDescent="0.25">
      <c r="B293" s="3">
        <f t="shared" si="36"/>
        <v>6362</v>
      </c>
      <c r="C293">
        <v>198</v>
      </c>
      <c r="D293">
        <f>IF(D292=0,0,IF(D292+1&gt;RecapLineair!H$11,0,D292+1))</f>
        <v>0</v>
      </c>
      <c r="E293" s="16" t="str">
        <f>IF(D293=0,"n.v.t.",IF(RecapLineair!$I$22&lt;A$288,"nee",G293))</f>
        <v>n.v.t.</v>
      </c>
      <c r="F293" s="16">
        <f>IF(A$288=RecapLineair!$I$22,RecapLineair!$H$23,99)</f>
        <v>99</v>
      </c>
      <c r="G293" s="16" t="str">
        <f>IF(D293=0,"n.v.t.",(IF(D293&lt;=RecapLineair!$H$12,"ja","nee")))</f>
        <v>n.v.t.</v>
      </c>
      <c r="H293" s="4">
        <f t="shared" si="38"/>
        <v>0.39999999982660484</v>
      </c>
      <c r="I293" s="4"/>
      <c r="J293" s="5">
        <f>IF(D293=0,0,ROUND(+H293*RecapLineair!$H$13/12,2))</f>
        <v>0</v>
      </c>
      <c r="K293" s="4"/>
      <c r="L293" s="4">
        <f>IF(E293="ja",0,IF(D293=0,0,(MIN(ROUND(IF(Selectie!$A$4=1,+RecapLineair!$L$20-J293,(IF(Selectie!$A$4=2,(RecapLineair!$H$14-RecapLineair!$H$15)/(RecapLineair!$H$11-RecapLineair!$H$12),0))),2),H293))))</f>
        <v>0</v>
      </c>
      <c r="M293" s="4"/>
      <c r="N293" s="4">
        <f t="shared" si="32"/>
        <v>0</v>
      </c>
      <c r="O293" s="4"/>
      <c r="P293" s="4">
        <f t="shared" si="37"/>
        <v>0.39999999982660484</v>
      </c>
    </row>
    <row r="294" spans="1:16" x14ac:dyDescent="0.25">
      <c r="B294" s="3">
        <f t="shared" si="36"/>
        <v>6392</v>
      </c>
      <c r="C294">
        <v>199</v>
      </c>
      <c r="D294">
        <f>IF(D293=0,0,IF(D293+1&gt;RecapLineair!H$11,0,D293+1))</f>
        <v>0</v>
      </c>
      <c r="E294" s="16" t="str">
        <f>IF(D294=0,"n.v.t.",IF(RecapLineair!$I$22&lt;A$288,"nee",G294))</f>
        <v>n.v.t.</v>
      </c>
      <c r="F294" s="16">
        <f>IF(A$288=RecapLineair!$I$22,RecapLineair!$H$23,99)</f>
        <v>99</v>
      </c>
      <c r="G294" s="16" t="str">
        <f>IF(D294=0,"n.v.t.",(IF(D294&lt;=RecapLineair!$H$12,"ja","nee")))</f>
        <v>n.v.t.</v>
      </c>
      <c r="H294" s="4">
        <f t="shared" si="38"/>
        <v>0.39999999982660484</v>
      </c>
      <c r="I294" s="4"/>
      <c r="J294" s="5">
        <f>IF(D294=0,0,ROUND(+H294*RecapLineair!$H$13/12,2))</f>
        <v>0</v>
      </c>
      <c r="K294" s="4"/>
      <c r="L294" s="4">
        <f>IF(E294="ja",0,IF(D294=0,0,(MIN(ROUND(IF(Selectie!$A$4=1,+RecapLineair!$L$20-J294,(IF(Selectie!$A$4=2,(RecapLineair!$H$14-RecapLineair!$H$15)/(RecapLineair!$H$11-RecapLineair!$H$12),0))),2),H294))))</f>
        <v>0</v>
      </c>
      <c r="M294" s="4"/>
      <c r="N294" s="4">
        <f t="shared" si="32"/>
        <v>0</v>
      </c>
      <c r="O294" s="4"/>
      <c r="P294" s="4">
        <f t="shared" si="37"/>
        <v>0.39999999982660484</v>
      </c>
    </row>
    <row r="295" spans="1:16" x14ac:dyDescent="0.25">
      <c r="B295" s="3">
        <f t="shared" si="36"/>
        <v>6423</v>
      </c>
      <c r="C295">
        <v>200</v>
      </c>
      <c r="D295">
        <f>IF(D294=0,0,IF(D294+1&gt;RecapLineair!H$11,0,D294+1))</f>
        <v>0</v>
      </c>
      <c r="E295" s="16" t="str">
        <f>IF(D295=0,"n.v.t.",IF(RecapLineair!$I$22&lt;A$288,"nee",G295))</f>
        <v>n.v.t.</v>
      </c>
      <c r="F295" s="16">
        <f>IF(A$288=RecapLineair!$I$22,RecapLineair!$H$23,99)</f>
        <v>99</v>
      </c>
      <c r="G295" s="16" t="str">
        <f>IF(D295=0,"n.v.t.",(IF(D295&lt;=RecapLineair!$H$12,"ja","nee")))</f>
        <v>n.v.t.</v>
      </c>
      <c r="H295" s="4">
        <f t="shared" si="38"/>
        <v>0.39999999982660484</v>
      </c>
      <c r="I295" s="4"/>
      <c r="J295" s="5">
        <f>IF(D295=0,0,ROUND(+H295*RecapLineair!$H$13/12,2))</f>
        <v>0</v>
      </c>
      <c r="K295" s="4"/>
      <c r="L295" s="4">
        <f>IF(E295="ja",0,IF(D295=0,0,(MIN(ROUND(IF(Selectie!$A$4=1,+RecapLineair!$L$20-J295,(IF(Selectie!$A$4=2,(RecapLineair!$H$14-RecapLineair!$H$15)/(RecapLineair!$H$11-RecapLineair!$H$12),0))),2),H295))))</f>
        <v>0</v>
      </c>
      <c r="M295" s="4"/>
      <c r="N295" s="4">
        <f t="shared" si="32"/>
        <v>0</v>
      </c>
      <c r="O295" s="4"/>
      <c r="P295" s="4">
        <f t="shared" si="37"/>
        <v>0.39999999982660484</v>
      </c>
    </row>
    <row r="296" spans="1:16" x14ac:dyDescent="0.25">
      <c r="B296" s="3">
        <f t="shared" si="36"/>
        <v>6454</v>
      </c>
      <c r="C296">
        <v>201</v>
      </c>
      <c r="D296">
        <f>IF(D295=0,0,IF(D295+1&gt;RecapLineair!H$11,0,D295+1))</f>
        <v>0</v>
      </c>
      <c r="E296" s="16" t="str">
        <f>IF(D296=0,"n.v.t.",IF(RecapLineair!$I$22&lt;A$288,"nee",G296))</f>
        <v>n.v.t.</v>
      </c>
      <c r="F296" s="16">
        <f>IF(A$288=RecapLineair!$I$22,RecapLineair!$H$23,99)</f>
        <v>99</v>
      </c>
      <c r="G296" s="16" t="str">
        <f>IF(D296=0,"n.v.t.",(IF(D296&lt;=RecapLineair!$H$12,"ja","nee")))</f>
        <v>n.v.t.</v>
      </c>
      <c r="H296" s="4">
        <f t="shared" si="38"/>
        <v>0.39999999982660484</v>
      </c>
      <c r="I296" s="4"/>
      <c r="J296" s="5">
        <f>IF(D296=0,0,ROUND(+H296*RecapLineair!$H$13/12,2))</f>
        <v>0</v>
      </c>
      <c r="K296" s="4"/>
      <c r="L296" s="4">
        <f>IF(E296="ja",0,IF(D296=0,0,(MIN(ROUND(IF(Selectie!$A$4=1,+RecapLineair!$L$20-J296,(IF(Selectie!$A$4=2,(RecapLineair!$H$14-RecapLineair!$H$15)/(RecapLineair!$H$11-RecapLineair!$H$12),0))),2),H296))))</f>
        <v>0</v>
      </c>
      <c r="M296" s="4"/>
      <c r="N296" s="4">
        <f t="shared" si="32"/>
        <v>0</v>
      </c>
      <c r="O296" s="4"/>
      <c r="P296" s="4">
        <f t="shared" si="37"/>
        <v>0.39999999982660484</v>
      </c>
    </row>
    <row r="297" spans="1:16" x14ac:dyDescent="0.25">
      <c r="B297" s="3">
        <f t="shared" si="36"/>
        <v>6484</v>
      </c>
      <c r="C297">
        <v>202</v>
      </c>
      <c r="D297">
        <f>IF(D296=0,0,IF(D296+1&gt;RecapLineair!H$11,0,D296+1))</f>
        <v>0</v>
      </c>
      <c r="E297" s="16" t="str">
        <f>IF(D297=0,"n.v.t.",IF(RecapLineair!$I$22&lt;A$288,"nee",G297))</f>
        <v>n.v.t.</v>
      </c>
      <c r="F297" s="16">
        <f>IF(A$288=RecapLineair!$I$22,RecapLineair!$H$23,99)</f>
        <v>99</v>
      </c>
      <c r="G297" s="16" t="str">
        <f>IF(D297=0,"n.v.t.",(IF(D297&lt;=RecapLineair!$H$12,"ja","nee")))</f>
        <v>n.v.t.</v>
      </c>
      <c r="H297" s="4">
        <f t="shared" si="38"/>
        <v>0.39999999982660484</v>
      </c>
      <c r="I297" s="4"/>
      <c r="J297" s="5">
        <f>IF(D297=0,0,ROUND(+H297*RecapLineair!$H$13/12,2))</f>
        <v>0</v>
      </c>
      <c r="K297" s="4"/>
      <c r="L297" s="4">
        <f>IF(E297="ja",0,IF(D297=0,0,(MIN(ROUND(IF(Selectie!$A$4=1,+RecapLineair!$L$20-J297,(IF(Selectie!$A$4=2,(RecapLineair!$H$14-RecapLineair!$H$15)/(RecapLineair!$H$11-RecapLineair!$H$12),0))),2),H297))))</f>
        <v>0</v>
      </c>
      <c r="M297" s="4"/>
      <c r="N297" s="4">
        <f t="shared" si="32"/>
        <v>0</v>
      </c>
      <c r="O297" s="4"/>
      <c r="P297" s="4">
        <f t="shared" si="37"/>
        <v>0.39999999982660484</v>
      </c>
    </row>
    <row r="298" spans="1:16" x14ac:dyDescent="0.25">
      <c r="B298" s="3">
        <f t="shared" si="36"/>
        <v>6515</v>
      </c>
      <c r="C298">
        <v>203</v>
      </c>
      <c r="D298">
        <f>IF(D297=0,0,IF(D297+1&gt;RecapLineair!H$11,0,D297+1))</f>
        <v>0</v>
      </c>
      <c r="E298" s="16" t="str">
        <f>IF(D298=0,"n.v.t.",IF(RecapLineair!$I$22&lt;A$288,"nee",G298))</f>
        <v>n.v.t.</v>
      </c>
      <c r="F298" s="16">
        <f>IF(A$288=RecapLineair!$I$22,RecapLineair!$H$23,99)</f>
        <v>99</v>
      </c>
      <c r="G298" s="16" t="str">
        <f>IF(D298=0,"n.v.t.",(IF(D298&lt;=RecapLineair!$H$12,"ja","nee")))</f>
        <v>n.v.t.</v>
      </c>
      <c r="H298" s="4">
        <f t="shared" si="38"/>
        <v>0.39999999982660484</v>
      </c>
      <c r="I298" s="4"/>
      <c r="J298" s="5">
        <f>IF(D298=0,0,ROUND(+H298*RecapLineair!$H$13/12,2))</f>
        <v>0</v>
      </c>
      <c r="K298" s="4"/>
      <c r="L298" s="4">
        <f>IF(E298="ja",0,IF(D298=0,0,(MIN(ROUND(IF(Selectie!$A$4=1,+RecapLineair!$L$20-J298,(IF(Selectie!$A$4=2,(RecapLineair!$H$14-RecapLineair!$H$15)/(RecapLineair!$H$11-RecapLineair!$H$12),0))),2),H298))))</f>
        <v>0</v>
      </c>
      <c r="M298" s="4"/>
      <c r="N298" s="4">
        <f t="shared" si="32"/>
        <v>0</v>
      </c>
      <c r="O298" s="4"/>
      <c r="P298" s="4">
        <f t="shared" si="37"/>
        <v>0.39999999982660484</v>
      </c>
    </row>
    <row r="299" spans="1:16" x14ac:dyDescent="0.25">
      <c r="B299" s="3">
        <f t="shared" si="36"/>
        <v>6545</v>
      </c>
      <c r="C299">
        <v>204</v>
      </c>
      <c r="D299">
        <f>IF(D298=0,0,IF(D298+1&gt;RecapLineair!H$11,0,D298+1))</f>
        <v>0</v>
      </c>
      <c r="E299" s="16" t="str">
        <f>IF(D299=0,"n.v.t.",IF(RecapLineair!$I$22&lt;A$288,"nee",G299))</f>
        <v>n.v.t.</v>
      </c>
      <c r="F299" s="16">
        <f>IF(A$288=RecapLineair!$I$22,RecapLineair!$H$23,99)</f>
        <v>99</v>
      </c>
      <c r="G299" s="16" t="str">
        <f>IF(D299=0,"n.v.t.",(IF(D299&lt;=RecapLineair!$H$12,"ja","nee")))</f>
        <v>n.v.t.</v>
      </c>
      <c r="H299" s="4">
        <f t="shared" si="38"/>
        <v>0.39999999982660484</v>
      </c>
      <c r="I299" s="4"/>
      <c r="J299" s="5">
        <f>IF(D299=0,0,ROUND(+H299*RecapLineair!$H$13/12,2))</f>
        <v>0</v>
      </c>
      <c r="K299" s="4"/>
      <c r="L299" s="4">
        <f>IF(E299="ja",0,IF(D299=0,0,(MIN(ROUND(IF(Selectie!$A$4=1,+RecapLineair!$L$20-J299,(IF(Selectie!$A$4=2,(RecapLineair!$H$14-RecapLineair!$H$15)/(RecapLineair!$H$11-RecapLineair!$H$12),0))),2),H299))))</f>
        <v>0</v>
      </c>
      <c r="M299" s="4"/>
      <c r="N299" s="4">
        <f t="shared" si="32"/>
        <v>0</v>
      </c>
      <c r="O299" s="4"/>
      <c r="P299" s="4">
        <f t="shared" si="37"/>
        <v>0.39999999982660484</v>
      </c>
    </row>
    <row r="300" spans="1:16" x14ac:dyDescent="0.25">
      <c r="B300" s="3"/>
      <c r="E300" s="16"/>
      <c r="F300" s="16"/>
      <c r="G300" s="16"/>
      <c r="H300" s="4"/>
      <c r="I300" s="29"/>
      <c r="J300" s="28">
        <f>SUM(J288:J299)</f>
        <v>0</v>
      </c>
      <c r="K300" s="29"/>
      <c r="L300" s="28">
        <f>SUM(L288:L299)</f>
        <v>0</v>
      </c>
      <c r="M300" s="29"/>
      <c r="N300" s="28">
        <f>J300+L300</f>
        <v>0</v>
      </c>
      <c r="O300" s="29"/>
      <c r="P300" s="4"/>
    </row>
    <row r="301" spans="1:16" x14ac:dyDescent="0.25">
      <c r="B301" s="3"/>
      <c r="E301" s="16"/>
      <c r="F301" s="16"/>
      <c r="G301" s="16"/>
      <c r="H301" s="4"/>
      <c r="I301" s="29"/>
      <c r="J301" s="29"/>
      <c r="K301" s="29"/>
      <c r="L301" s="29"/>
      <c r="M301" s="29"/>
      <c r="N301" s="29"/>
      <c r="O301" s="29"/>
      <c r="P301" s="4"/>
    </row>
    <row r="302" spans="1:16" x14ac:dyDescent="0.25">
      <c r="A302" s="2">
        <f>A288+1</f>
        <v>2036</v>
      </c>
      <c r="B302" s="3">
        <f t="shared" ref="B302:B313" si="39">DATE(1,C302,1)</f>
        <v>6576</v>
      </c>
      <c r="C302">
        <v>205</v>
      </c>
      <c r="D302">
        <f>IF(D299=0,0,IF(D299+1&gt;RecapLineair!H$11,0,D299+1))</f>
        <v>0</v>
      </c>
      <c r="E302" s="16" t="str">
        <f>IF(D302=0,"n.v.t.",IF(RecapLineair!$I$22&lt;A$302,"nee",G302))</f>
        <v>n.v.t.</v>
      </c>
      <c r="F302" s="16">
        <f>IF(A$302=RecapLineair!$I$22,RecapLineair!$H$23,99)</f>
        <v>99</v>
      </c>
      <c r="G302" s="16" t="str">
        <f>IF(D302=0,"n.v.t.",(IF(D302&lt;=RecapLineair!$H$12,"ja","nee")))</f>
        <v>n.v.t.</v>
      </c>
      <c r="H302" s="4">
        <f>+P299</f>
        <v>0.39999999982660484</v>
      </c>
      <c r="I302" s="4"/>
      <c r="J302" s="5">
        <f>IF(D302=0,0,ROUND(+H302*RecapLineair!$H$13/12,2))</f>
        <v>0</v>
      </c>
      <c r="K302" s="4"/>
      <c r="L302" s="4">
        <f>IF(E302="ja",0,IF(D302=0,0,(MIN(ROUND(IF(Selectie!$A$4=1,+RecapLineair!$L$20-J302,(IF(Selectie!$A$4=2,(RecapLineair!$H$14-RecapLineair!$H$15)/(RecapLineair!$H$11-RecapLineair!$H$12),0))),2),H302))))</f>
        <v>0</v>
      </c>
      <c r="M302" s="4"/>
      <c r="N302" s="4">
        <f t="shared" si="32"/>
        <v>0</v>
      </c>
      <c r="O302" s="4"/>
      <c r="P302" s="4">
        <f t="shared" ref="P302:P313" si="40">+H302-L302</f>
        <v>0.39999999982660484</v>
      </c>
    </row>
    <row r="303" spans="1:16" x14ac:dyDescent="0.25">
      <c r="B303" s="3">
        <f t="shared" si="39"/>
        <v>6607</v>
      </c>
      <c r="C303">
        <v>206</v>
      </c>
      <c r="D303">
        <f>IF(D302=0,0,IF(D302+1&gt;RecapLineair!H$11,0,D302+1))</f>
        <v>0</v>
      </c>
      <c r="E303" s="16" t="str">
        <f>IF(D303=0,"n.v.t.",IF(RecapLineair!$I$22&lt;A$302,"nee",G303))</f>
        <v>n.v.t.</v>
      </c>
      <c r="F303" s="16">
        <f>IF(A$302=RecapLineair!$I$22,RecapLineair!$H$23,99)</f>
        <v>99</v>
      </c>
      <c r="G303" s="16" t="str">
        <f>IF(D303=0,"n.v.t.",(IF(D303&lt;=RecapLineair!$H$12,"ja","nee")))</f>
        <v>n.v.t.</v>
      </c>
      <c r="H303" s="4">
        <f t="shared" ref="H303:H313" si="41">+P302</f>
        <v>0.39999999982660484</v>
      </c>
      <c r="I303" s="4"/>
      <c r="J303" s="5">
        <f>IF(D303=0,0,ROUND(+H303*RecapLineair!$H$13/12,2))</f>
        <v>0</v>
      </c>
      <c r="K303" s="4"/>
      <c r="L303" s="4">
        <f>IF(E303="ja",0,IF(D303=0,0,(MIN(ROUND(IF(Selectie!$A$4=1,+RecapLineair!$L$20-J303,(IF(Selectie!$A$4=2,(RecapLineair!$H$14-RecapLineair!$H$15)/(RecapLineair!$H$11-RecapLineair!$H$12),0))),2),H303))))</f>
        <v>0</v>
      </c>
      <c r="M303" s="4"/>
      <c r="N303" s="4">
        <f t="shared" si="32"/>
        <v>0</v>
      </c>
      <c r="O303" s="4"/>
      <c r="P303" s="4">
        <f t="shared" si="40"/>
        <v>0.39999999982660484</v>
      </c>
    </row>
    <row r="304" spans="1:16" x14ac:dyDescent="0.25">
      <c r="B304" s="3">
        <f t="shared" si="39"/>
        <v>6635</v>
      </c>
      <c r="C304">
        <v>207</v>
      </c>
      <c r="D304">
        <f>IF(D303=0,0,IF(D303+1&gt;RecapLineair!H$11,0,D303+1))</f>
        <v>0</v>
      </c>
      <c r="E304" s="16" t="str">
        <f>IF(D304=0,"n.v.t.",IF(RecapLineair!$I$22&lt;A$302,"nee",G304))</f>
        <v>n.v.t.</v>
      </c>
      <c r="F304" s="16">
        <f>IF(A$302=RecapLineair!$I$22,RecapLineair!$H$23,99)</f>
        <v>99</v>
      </c>
      <c r="G304" s="16" t="str">
        <f>IF(D304=0,"n.v.t.",(IF(D304&lt;=RecapLineair!$H$12,"ja","nee")))</f>
        <v>n.v.t.</v>
      </c>
      <c r="H304" s="4">
        <f t="shared" si="41"/>
        <v>0.39999999982660484</v>
      </c>
      <c r="I304" s="4"/>
      <c r="J304" s="5">
        <f>IF(D304=0,0,ROUND(+H304*RecapLineair!$H$13/12,2))</f>
        <v>0</v>
      </c>
      <c r="K304" s="4"/>
      <c r="L304" s="4">
        <f>IF(E304="ja",0,IF(D304=0,0,(MIN(ROUND(IF(Selectie!$A$4=1,+RecapLineair!$L$20-J304,(IF(Selectie!$A$4=2,(RecapLineair!$H$14-RecapLineair!$H$15)/(RecapLineair!$H$11-RecapLineair!$H$12),0))),2),H304))))</f>
        <v>0</v>
      </c>
      <c r="M304" s="4"/>
      <c r="N304" s="4">
        <f t="shared" si="32"/>
        <v>0</v>
      </c>
      <c r="O304" s="4"/>
      <c r="P304" s="4">
        <f t="shared" si="40"/>
        <v>0.39999999982660484</v>
      </c>
    </row>
    <row r="305" spans="1:16" x14ac:dyDescent="0.25">
      <c r="B305" s="3">
        <f t="shared" si="39"/>
        <v>6666</v>
      </c>
      <c r="C305">
        <v>208</v>
      </c>
      <c r="D305">
        <f>IF(D304=0,0,IF(D304+1&gt;RecapLineair!H$11,0,D304+1))</f>
        <v>0</v>
      </c>
      <c r="E305" s="16" t="str">
        <f>IF(D305=0,"n.v.t.",IF(RecapLineair!$I$22&lt;A$302,"nee",G305))</f>
        <v>n.v.t.</v>
      </c>
      <c r="F305" s="16">
        <f>IF(A$302=RecapLineair!$I$22,RecapLineair!$H$23,99)</f>
        <v>99</v>
      </c>
      <c r="G305" s="16" t="str">
        <f>IF(D305=0,"n.v.t.",(IF(D305&lt;=RecapLineair!$H$12,"ja","nee")))</f>
        <v>n.v.t.</v>
      </c>
      <c r="H305" s="4">
        <f t="shared" si="41"/>
        <v>0.39999999982660484</v>
      </c>
      <c r="I305" s="4"/>
      <c r="J305" s="5">
        <f>IF(D305=0,0,ROUND(+H305*RecapLineair!$H$13/12,2))</f>
        <v>0</v>
      </c>
      <c r="K305" s="4"/>
      <c r="L305" s="4">
        <f>IF(E305="ja",0,IF(D305=0,0,(MIN(ROUND(IF(Selectie!$A$4=1,+RecapLineair!$L$20-J305,(IF(Selectie!$A$4=2,(RecapLineair!$H$14-RecapLineair!$H$15)/(RecapLineair!$H$11-RecapLineair!$H$12),0))),2),H305))))</f>
        <v>0</v>
      </c>
      <c r="M305" s="4"/>
      <c r="N305" s="4">
        <f t="shared" si="32"/>
        <v>0</v>
      </c>
      <c r="O305" s="4"/>
      <c r="P305" s="4">
        <f t="shared" si="40"/>
        <v>0.39999999982660484</v>
      </c>
    </row>
    <row r="306" spans="1:16" x14ac:dyDescent="0.25">
      <c r="B306" s="3">
        <f t="shared" si="39"/>
        <v>6696</v>
      </c>
      <c r="C306">
        <v>209</v>
      </c>
      <c r="D306">
        <f>IF(D305=0,0,IF(D305+1&gt;RecapLineair!H$11,0,D305+1))</f>
        <v>0</v>
      </c>
      <c r="E306" s="16" t="str">
        <f>IF(D306=0,"n.v.t.",IF(RecapLineair!$I$22&lt;A$302,"nee",G306))</f>
        <v>n.v.t.</v>
      </c>
      <c r="F306" s="16">
        <f>IF(A$302=RecapLineair!$I$22,RecapLineair!$H$23,99)</f>
        <v>99</v>
      </c>
      <c r="G306" s="16" t="str">
        <f>IF(D306=0,"n.v.t.",(IF(D306&lt;=RecapLineair!$H$12,"ja","nee")))</f>
        <v>n.v.t.</v>
      </c>
      <c r="H306" s="4">
        <f t="shared" si="41"/>
        <v>0.39999999982660484</v>
      </c>
      <c r="I306" s="4"/>
      <c r="J306" s="5">
        <f>IF(D306=0,0,ROUND(+H306*RecapLineair!$H$13/12,2))</f>
        <v>0</v>
      </c>
      <c r="K306" s="4"/>
      <c r="L306" s="4">
        <f>IF(E306="ja",0,IF(D306=0,0,(MIN(ROUND(IF(Selectie!$A$4=1,+RecapLineair!$L$20-J306,(IF(Selectie!$A$4=2,(RecapLineair!$H$14-RecapLineair!$H$15)/(RecapLineair!$H$11-RecapLineair!$H$12),0))),2),H306))))</f>
        <v>0</v>
      </c>
      <c r="M306" s="4"/>
      <c r="N306" s="4">
        <f t="shared" si="32"/>
        <v>0</v>
      </c>
      <c r="O306" s="4"/>
      <c r="P306" s="4">
        <f t="shared" si="40"/>
        <v>0.39999999982660484</v>
      </c>
    </row>
    <row r="307" spans="1:16" x14ac:dyDescent="0.25">
      <c r="B307" s="3">
        <f t="shared" si="39"/>
        <v>6727</v>
      </c>
      <c r="C307">
        <v>210</v>
      </c>
      <c r="D307">
        <f>IF(D306=0,0,IF(D306+1&gt;RecapLineair!H$11,0,D306+1))</f>
        <v>0</v>
      </c>
      <c r="E307" s="16" t="str">
        <f>IF(D307=0,"n.v.t.",IF(RecapLineair!$I$22&lt;A$302,"nee",G307))</f>
        <v>n.v.t.</v>
      </c>
      <c r="F307" s="16">
        <f>IF(A$302=RecapLineair!$I$22,RecapLineair!$H$23,99)</f>
        <v>99</v>
      </c>
      <c r="G307" s="16" t="str">
        <f>IF(D307=0,"n.v.t.",(IF(D307&lt;=RecapLineair!$H$12,"ja","nee")))</f>
        <v>n.v.t.</v>
      </c>
      <c r="H307" s="4">
        <f t="shared" si="41"/>
        <v>0.39999999982660484</v>
      </c>
      <c r="I307" s="4"/>
      <c r="J307" s="5">
        <f>IF(D307=0,0,ROUND(+H307*RecapLineair!$H$13/12,2))</f>
        <v>0</v>
      </c>
      <c r="K307" s="4"/>
      <c r="L307" s="4">
        <f>IF(E307="ja",0,IF(D307=0,0,(MIN(ROUND(IF(Selectie!$A$4=1,+RecapLineair!$L$20-J307,(IF(Selectie!$A$4=2,(RecapLineair!$H$14-RecapLineair!$H$15)/(RecapLineair!$H$11-RecapLineair!$H$12),0))),2),H307))))</f>
        <v>0</v>
      </c>
      <c r="M307" s="4"/>
      <c r="N307" s="4">
        <f t="shared" si="32"/>
        <v>0</v>
      </c>
      <c r="O307" s="4"/>
      <c r="P307" s="4">
        <f t="shared" si="40"/>
        <v>0.39999999982660484</v>
      </c>
    </row>
    <row r="308" spans="1:16" x14ac:dyDescent="0.25">
      <c r="B308" s="3">
        <f t="shared" si="39"/>
        <v>6757</v>
      </c>
      <c r="C308">
        <v>211</v>
      </c>
      <c r="D308">
        <f>IF(D307=0,0,IF(D307+1&gt;RecapLineair!H$11,0,D307+1))</f>
        <v>0</v>
      </c>
      <c r="E308" s="16" t="str">
        <f>IF(D308=0,"n.v.t.",IF(RecapLineair!$I$22&lt;A$302,"nee",G308))</f>
        <v>n.v.t.</v>
      </c>
      <c r="F308" s="16">
        <f>IF(A$302=RecapLineair!$I$22,RecapLineair!$H$23,99)</f>
        <v>99</v>
      </c>
      <c r="G308" s="16" t="str">
        <f>IF(D308=0,"n.v.t.",(IF(D308&lt;=RecapLineair!$H$12,"ja","nee")))</f>
        <v>n.v.t.</v>
      </c>
      <c r="H308" s="4">
        <f t="shared" si="41"/>
        <v>0.39999999982660484</v>
      </c>
      <c r="I308" s="4"/>
      <c r="J308" s="5">
        <f>IF(D308=0,0,ROUND(+H308*RecapLineair!$H$13/12,2))</f>
        <v>0</v>
      </c>
      <c r="K308" s="4"/>
      <c r="L308" s="4">
        <f>IF(E308="ja",0,IF(D308=0,0,(MIN(ROUND(IF(Selectie!$A$4=1,+RecapLineair!$L$20-J308,(IF(Selectie!$A$4=2,(RecapLineair!$H$14-RecapLineair!$H$15)/(RecapLineair!$H$11-RecapLineair!$H$12),0))),2),H308))))</f>
        <v>0</v>
      </c>
      <c r="M308" s="4"/>
      <c r="N308" s="4">
        <f t="shared" si="32"/>
        <v>0</v>
      </c>
      <c r="O308" s="4"/>
      <c r="P308" s="4">
        <f t="shared" si="40"/>
        <v>0.39999999982660484</v>
      </c>
    </row>
    <row r="309" spans="1:16" x14ac:dyDescent="0.25">
      <c r="B309" s="3">
        <f t="shared" si="39"/>
        <v>6788</v>
      </c>
      <c r="C309">
        <v>212</v>
      </c>
      <c r="D309">
        <f>IF(D308=0,0,IF(D308+1&gt;RecapLineair!H$11,0,D308+1))</f>
        <v>0</v>
      </c>
      <c r="E309" s="16" t="str">
        <f>IF(D309=0,"n.v.t.",IF(RecapLineair!$I$22&lt;A$302,"nee",G309))</f>
        <v>n.v.t.</v>
      </c>
      <c r="F309" s="16">
        <f>IF(A$302=RecapLineair!$I$22,RecapLineair!$H$23,99)</f>
        <v>99</v>
      </c>
      <c r="G309" s="16" t="str">
        <f>IF(D309=0,"n.v.t.",(IF(D309&lt;=RecapLineair!$H$12,"ja","nee")))</f>
        <v>n.v.t.</v>
      </c>
      <c r="H309" s="4">
        <f t="shared" si="41"/>
        <v>0.39999999982660484</v>
      </c>
      <c r="I309" s="4"/>
      <c r="J309" s="5">
        <f>IF(D309=0,0,ROUND(+H309*RecapLineair!$H$13/12,2))</f>
        <v>0</v>
      </c>
      <c r="K309" s="4"/>
      <c r="L309" s="4">
        <f>IF(E309="ja",0,IF(D309=0,0,(MIN(ROUND(IF(Selectie!$A$4=1,+RecapLineair!$L$20-J309,(IF(Selectie!$A$4=2,(RecapLineair!$H$14-RecapLineair!$H$15)/(RecapLineair!$H$11-RecapLineair!$H$12),0))),2),H309))))</f>
        <v>0</v>
      </c>
      <c r="M309" s="4"/>
      <c r="N309" s="4">
        <f t="shared" si="32"/>
        <v>0</v>
      </c>
      <c r="O309" s="4"/>
      <c r="P309" s="4">
        <f t="shared" si="40"/>
        <v>0.39999999982660484</v>
      </c>
    </row>
    <row r="310" spans="1:16" x14ac:dyDescent="0.25">
      <c r="B310" s="3">
        <f t="shared" si="39"/>
        <v>6819</v>
      </c>
      <c r="C310">
        <v>213</v>
      </c>
      <c r="D310">
        <f>IF(D309=0,0,IF(D309+1&gt;RecapLineair!H$11,0,D309+1))</f>
        <v>0</v>
      </c>
      <c r="E310" s="16" t="str">
        <f>IF(D310=0,"n.v.t.",IF(RecapLineair!$I$22&lt;A$302,"nee",G310))</f>
        <v>n.v.t.</v>
      </c>
      <c r="F310" s="16">
        <f>IF(A$302=RecapLineair!$I$22,RecapLineair!$H$23,99)</f>
        <v>99</v>
      </c>
      <c r="G310" s="16" t="str">
        <f>IF(D310=0,"n.v.t.",(IF(D310&lt;=RecapLineair!$H$12,"ja","nee")))</f>
        <v>n.v.t.</v>
      </c>
      <c r="H310" s="4">
        <f t="shared" si="41"/>
        <v>0.39999999982660484</v>
      </c>
      <c r="I310" s="4"/>
      <c r="J310" s="5">
        <f>IF(D310=0,0,ROUND(+H310*RecapLineair!$H$13/12,2))</f>
        <v>0</v>
      </c>
      <c r="K310" s="4"/>
      <c r="L310" s="4">
        <f>IF(E310="ja",0,IF(D310=0,0,(MIN(ROUND(IF(Selectie!$A$4=1,+RecapLineair!$L$20-J310,(IF(Selectie!$A$4=2,(RecapLineair!$H$14-RecapLineair!$H$15)/(RecapLineair!$H$11-RecapLineair!$H$12),0))),2),H310))))</f>
        <v>0</v>
      </c>
      <c r="M310" s="4"/>
      <c r="N310" s="4">
        <f t="shared" si="32"/>
        <v>0</v>
      </c>
      <c r="O310" s="4"/>
      <c r="P310" s="4">
        <f t="shared" si="40"/>
        <v>0.39999999982660484</v>
      </c>
    </row>
    <row r="311" spans="1:16" x14ac:dyDescent="0.25">
      <c r="B311" s="3">
        <f t="shared" si="39"/>
        <v>6849</v>
      </c>
      <c r="C311">
        <v>214</v>
      </c>
      <c r="D311">
        <f>IF(D310=0,0,IF(D310+1&gt;RecapLineair!H$11,0,D310+1))</f>
        <v>0</v>
      </c>
      <c r="E311" s="16" t="str">
        <f>IF(D311=0,"n.v.t.",IF(RecapLineair!$I$22&lt;A$302,"nee",G311))</f>
        <v>n.v.t.</v>
      </c>
      <c r="F311" s="16">
        <f>IF(A$302=RecapLineair!$I$22,RecapLineair!$H$23,99)</f>
        <v>99</v>
      </c>
      <c r="G311" s="16" t="str">
        <f>IF(D311=0,"n.v.t.",(IF(D311&lt;=RecapLineair!$H$12,"ja","nee")))</f>
        <v>n.v.t.</v>
      </c>
      <c r="H311" s="4">
        <f t="shared" si="41"/>
        <v>0.39999999982660484</v>
      </c>
      <c r="I311" s="4"/>
      <c r="J311" s="5">
        <f>IF(D311=0,0,ROUND(+H311*RecapLineair!$H$13/12,2))</f>
        <v>0</v>
      </c>
      <c r="K311" s="4"/>
      <c r="L311" s="4">
        <f>IF(E311="ja",0,IF(D311=0,0,(MIN(ROUND(IF(Selectie!$A$4=1,+RecapLineair!$L$20-J311,(IF(Selectie!$A$4=2,(RecapLineair!$H$14-RecapLineair!$H$15)/(RecapLineair!$H$11-RecapLineair!$H$12),0))),2),H311))))</f>
        <v>0</v>
      </c>
      <c r="M311" s="4"/>
      <c r="N311" s="4">
        <f t="shared" si="32"/>
        <v>0</v>
      </c>
      <c r="O311" s="4"/>
      <c r="P311" s="4">
        <f t="shared" si="40"/>
        <v>0.39999999982660484</v>
      </c>
    </row>
    <row r="312" spans="1:16" x14ac:dyDescent="0.25">
      <c r="B312" s="3">
        <f t="shared" si="39"/>
        <v>6880</v>
      </c>
      <c r="C312">
        <v>215</v>
      </c>
      <c r="D312">
        <f>IF(D311=0,0,IF(D311+1&gt;RecapLineair!H$11,0,D311+1))</f>
        <v>0</v>
      </c>
      <c r="E312" s="16" t="str">
        <f>IF(D312=0,"n.v.t.",IF(RecapLineair!$I$22&lt;A$302,"nee",G312))</f>
        <v>n.v.t.</v>
      </c>
      <c r="F312" s="16">
        <f>IF(A$302=RecapLineair!$I$22,RecapLineair!$H$23,99)</f>
        <v>99</v>
      </c>
      <c r="G312" s="16" t="str">
        <f>IF(D312=0,"n.v.t.",(IF(D312&lt;=RecapLineair!$H$12,"ja","nee")))</f>
        <v>n.v.t.</v>
      </c>
      <c r="H312" s="4">
        <f t="shared" si="41"/>
        <v>0.39999999982660484</v>
      </c>
      <c r="I312" s="4"/>
      <c r="J312" s="5">
        <f>IF(D312=0,0,ROUND(+H312*RecapLineair!$H$13/12,2))</f>
        <v>0</v>
      </c>
      <c r="K312" s="4"/>
      <c r="L312" s="4">
        <f>IF(E312="ja",0,IF(D312=0,0,(MIN(ROUND(IF(Selectie!$A$4=1,+RecapLineair!$L$20-J312,(IF(Selectie!$A$4=2,(RecapLineair!$H$14-RecapLineair!$H$15)/(RecapLineair!$H$11-RecapLineair!$H$12),0))),2),H312))))</f>
        <v>0</v>
      </c>
      <c r="M312" s="4"/>
      <c r="N312" s="4">
        <f t="shared" si="32"/>
        <v>0</v>
      </c>
      <c r="O312" s="4"/>
      <c r="P312" s="4">
        <f t="shared" si="40"/>
        <v>0.39999999982660484</v>
      </c>
    </row>
    <row r="313" spans="1:16" x14ac:dyDescent="0.25">
      <c r="B313" s="3">
        <f t="shared" si="39"/>
        <v>6910</v>
      </c>
      <c r="C313">
        <v>216</v>
      </c>
      <c r="D313">
        <f>IF(D312=0,0,IF(D312+1&gt;RecapLineair!H$11,0,D312+1))</f>
        <v>0</v>
      </c>
      <c r="E313" s="16" t="str">
        <f>IF(D313=0,"n.v.t.",IF(RecapLineair!$I$22&lt;A$302,"nee",G313))</f>
        <v>n.v.t.</v>
      </c>
      <c r="F313" s="16">
        <f>IF(A$302=RecapLineair!$I$22,RecapLineair!$H$23,99)</f>
        <v>99</v>
      </c>
      <c r="G313" s="16" t="str">
        <f>IF(D313=0,"n.v.t.",(IF(D313&lt;=RecapLineair!$H$12,"ja","nee")))</f>
        <v>n.v.t.</v>
      </c>
      <c r="H313" s="4">
        <f t="shared" si="41"/>
        <v>0.39999999982660484</v>
      </c>
      <c r="I313" s="4"/>
      <c r="J313" s="5">
        <f>IF(D313=0,0,ROUND(+H313*RecapLineair!$H$13/12,2))</f>
        <v>0</v>
      </c>
      <c r="K313" s="4"/>
      <c r="L313" s="4">
        <f>IF(E313="ja",0,IF(D313=0,0,(MIN(ROUND(IF(Selectie!$A$4=1,+RecapLineair!$L$20-J313,(IF(Selectie!$A$4=2,(RecapLineair!$H$14-RecapLineair!$H$15)/(RecapLineair!$H$11-RecapLineair!$H$12),0))),2),H313))))</f>
        <v>0</v>
      </c>
      <c r="M313" s="4"/>
      <c r="N313" s="4">
        <f t="shared" si="32"/>
        <v>0</v>
      </c>
      <c r="O313" s="4"/>
      <c r="P313" s="4">
        <f t="shared" si="40"/>
        <v>0.39999999982660484</v>
      </c>
    </row>
    <row r="314" spans="1:16" x14ac:dyDescent="0.25">
      <c r="B314" s="3"/>
      <c r="E314" s="16"/>
      <c r="F314" s="16"/>
      <c r="G314" s="16"/>
      <c r="H314" s="4"/>
      <c r="I314" s="29"/>
      <c r="J314" s="28">
        <f>SUM(J302:J313)</f>
        <v>0</v>
      </c>
      <c r="K314" s="29"/>
      <c r="L314" s="28">
        <f>SUM(L302:L313)</f>
        <v>0</v>
      </c>
      <c r="M314" s="29"/>
      <c r="N314" s="28">
        <f>J314+L314</f>
        <v>0</v>
      </c>
      <c r="O314" s="29"/>
      <c r="P314" s="4"/>
    </row>
    <row r="315" spans="1:16" x14ac:dyDescent="0.25">
      <c r="B315" s="3"/>
      <c r="E315" s="16"/>
      <c r="F315" s="16"/>
      <c r="G315" s="16"/>
      <c r="H315" s="4"/>
      <c r="I315" s="29"/>
      <c r="J315" s="29"/>
      <c r="K315" s="29"/>
      <c r="L315" s="29"/>
      <c r="M315" s="29"/>
      <c r="N315" s="29"/>
      <c r="O315" s="29"/>
      <c r="P315" s="4"/>
    </row>
    <row r="316" spans="1:16" x14ac:dyDescent="0.25">
      <c r="A316" s="2">
        <f>A302+1</f>
        <v>2037</v>
      </c>
      <c r="B316" s="3">
        <f t="shared" ref="B316:B327" si="42">DATE(1,C316,1)</f>
        <v>6941</v>
      </c>
      <c r="C316">
        <v>217</v>
      </c>
      <c r="D316">
        <f>IF(D313=0,0,IF(D313+1&gt;RecapLineair!H$11,0,D313+1))</f>
        <v>0</v>
      </c>
      <c r="E316" s="16" t="str">
        <f>IF(D316=0,"n.v.t.",IF(RecapLineair!$I$22&lt;A$316,"nee",G316))</f>
        <v>n.v.t.</v>
      </c>
      <c r="F316" s="16">
        <f>IF(A$316=RecapLineair!$I$22,RecapLineair!$H$23,99)</f>
        <v>99</v>
      </c>
      <c r="G316" s="16" t="str">
        <f>IF(D316=0,"n.v.t.",(IF(D316&lt;=RecapLineair!$H$12,"ja","nee")))</f>
        <v>n.v.t.</v>
      </c>
      <c r="H316" s="4">
        <f>+P313</f>
        <v>0.39999999982660484</v>
      </c>
      <c r="I316" s="4"/>
      <c r="J316" s="5">
        <f>IF(D316=0,0,ROUND(+H316*RecapLineair!$H$13/12,2))</f>
        <v>0</v>
      </c>
      <c r="K316" s="4"/>
      <c r="L316" s="4">
        <f>IF(E316="ja",0,IF(D316=0,0,(MIN(ROUND(IF(Selectie!$A$4=1,+RecapLineair!$L$20-J316,(IF(Selectie!$A$4=2,(RecapLineair!$H$14-RecapLineair!$H$15)/(RecapLineair!$H$11-RecapLineair!$H$12),0))),2),H316))))</f>
        <v>0</v>
      </c>
      <c r="M316" s="4"/>
      <c r="N316" s="4">
        <f t="shared" si="32"/>
        <v>0</v>
      </c>
      <c r="O316" s="4"/>
      <c r="P316" s="4">
        <f t="shared" ref="P316:P327" si="43">+H316-L316</f>
        <v>0.39999999982660484</v>
      </c>
    </row>
    <row r="317" spans="1:16" x14ac:dyDescent="0.25">
      <c r="B317" s="3">
        <f t="shared" si="42"/>
        <v>6972</v>
      </c>
      <c r="C317">
        <v>218</v>
      </c>
      <c r="D317">
        <f>IF(D316=0,0,IF(D316+1&gt;RecapLineair!H$11,0,D316+1))</f>
        <v>0</v>
      </c>
      <c r="E317" s="16" t="str">
        <f>IF(D317=0,"n.v.t.",IF(RecapLineair!$I$22&lt;A$316,"nee",G317))</f>
        <v>n.v.t.</v>
      </c>
      <c r="F317" s="16">
        <f>IF(A$316=RecapLineair!$I$22,RecapLineair!$H$23,99)</f>
        <v>99</v>
      </c>
      <c r="G317" s="16" t="str">
        <f>IF(D317=0,"n.v.t.",(IF(D317&lt;=RecapLineair!$H$12,"ja","nee")))</f>
        <v>n.v.t.</v>
      </c>
      <c r="H317" s="4">
        <f t="shared" ref="H317:H327" si="44">+P316</f>
        <v>0.39999999982660484</v>
      </c>
      <c r="I317" s="4"/>
      <c r="J317" s="5">
        <f>IF(D317=0,0,ROUND(+H317*RecapLineair!$H$13/12,2))</f>
        <v>0</v>
      </c>
      <c r="K317" s="4"/>
      <c r="L317" s="4">
        <f>IF(E317="ja",0,IF(D317=0,0,(MIN(ROUND(IF(Selectie!$A$4=1,+RecapLineair!$L$20-J317,(IF(Selectie!$A$4=2,(RecapLineair!$H$14-RecapLineair!$H$15)/(RecapLineair!$H$11-RecapLineair!$H$12),0))),2),H317))))</f>
        <v>0</v>
      </c>
      <c r="M317" s="4"/>
      <c r="N317" s="4">
        <f t="shared" si="32"/>
        <v>0</v>
      </c>
      <c r="O317" s="4"/>
      <c r="P317" s="4">
        <f t="shared" si="43"/>
        <v>0.39999999982660484</v>
      </c>
    </row>
    <row r="318" spans="1:16" x14ac:dyDescent="0.25">
      <c r="B318" s="3">
        <f t="shared" si="42"/>
        <v>7000</v>
      </c>
      <c r="C318">
        <v>219</v>
      </c>
      <c r="D318">
        <f>IF(D317=0,0,IF(D317+1&gt;RecapLineair!H$11,0,D317+1))</f>
        <v>0</v>
      </c>
      <c r="E318" s="16" t="str">
        <f>IF(D318=0,"n.v.t.",IF(RecapLineair!$I$22&lt;A$316,"nee",G318))</f>
        <v>n.v.t.</v>
      </c>
      <c r="F318" s="16">
        <f>IF(A$316=RecapLineair!$I$22,RecapLineair!$H$23,99)</f>
        <v>99</v>
      </c>
      <c r="G318" s="16" t="str">
        <f>IF(D318=0,"n.v.t.",(IF(D318&lt;=RecapLineair!$H$12,"ja","nee")))</f>
        <v>n.v.t.</v>
      </c>
      <c r="H318" s="4">
        <f t="shared" si="44"/>
        <v>0.39999999982660484</v>
      </c>
      <c r="I318" s="4"/>
      <c r="J318" s="5">
        <f>IF(D318=0,0,ROUND(+H318*RecapLineair!$H$13/12,2))</f>
        <v>0</v>
      </c>
      <c r="K318" s="4"/>
      <c r="L318" s="4">
        <f>IF(E318="ja",0,IF(D318=0,0,(MIN(ROUND(IF(Selectie!$A$4=1,+RecapLineair!$L$20-J318,(IF(Selectie!$A$4=2,(RecapLineair!$H$14-RecapLineair!$H$15)/(RecapLineair!$H$11-RecapLineair!$H$12),0))),2),H318))))</f>
        <v>0</v>
      </c>
      <c r="M318" s="4"/>
      <c r="N318" s="4">
        <f t="shared" si="32"/>
        <v>0</v>
      </c>
      <c r="O318" s="4"/>
      <c r="P318" s="4">
        <f t="shared" si="43"/>
        <v>0.39999999982660484</v>
      </c>
    </row>
    <row r="319" spans="1:16" x14ac:dyDescent="0.25">
      <c r="B319" s="3">
        <f t="shared" si="42"/>
        <v>7031</v>
      </c>
      <c r="C319">
        <v>220</v>
      </c>
      <c r="D319">
        <f>IF(D318=0,0,IF(D318+1&gt;RecapLineair!H$11,0,D318+1))</f>
        <v>0</v>
      </c>
      <c r="E319" s="16" t="str">
        <f>IF(D319=0,"n.v.t.",IF(RecapLineair!$I$22&lt;A$316,"nee",G319))</f>
        <v>n.v.t.</v>
      </c>
      <c r="F319" s="16">
        <f>IF(A$316=RecapLineair!$I$22,RecapLineair!$H$23,99)</f>
        <v>99</v>
      </c>
      <c r="G319" s="16" t="str">
        <f>IF(D319=0,"n.v.t.",(IF(D319&lt;=RecapLineair!$H$12,"ja","nee")))</f>
        <v>n.v.t.</v>
      </c>
      <c r="H319" s="4">
        <f t="shared" si="44"/>
        <v>0.39999999982660484</v>
      </c>
      <c r="I319" s="4"/>
      <c r="J319" s="5">
        <f>IF(D319=0,0,ROUND(+H319*RecapLineair!$H$13/12,2))</f>
        <v>0</v>
      </c>
      <c r="K319" s="4"/>
      <c r="L319" s="4">
        <f>IF(E319="ja",0,IF(D319=0,0,(MIN(ROUND(IF(Selectie!$A$4=1,+RecapLineair!$L$20-J319,(IF(Selectie!$A$4=2,(RecapLineair!$H$14-RecapLineair!$H$15)/(RecapLineair!$H$11-RecapLineair!$H$12),0))),2),H319))))</f>
        <v>0</v>
      </c>
      <c r="M319" s="4"/>
      <c r="N319" s="4">
        <f t="shared" si="32"/>
        <v>0</v>
      </c>
      <c r="O319" s="4"/>
      <c r="P319" s="4">
        <f t="shared" si="43"/>
        <v>0.39999999982660484</v>
      </c>
    </row>
    <row r="320" spans="1:16" x14ac:dyDescent="0.25">
      <c r="B320" s="3">
        <f t="shared" si="42"/>
        <v>7061</v>
      </c>
      <c r="C320">
        <v>221</v>
      </c>
      <c r="D320">
        <f>IF(D319=0,0,IF(D319+1&gt;RecapLineair!H$11,0,D319+1))</f>
        <v>0</v>
      </c>
      <c r="E320" s="16" t="str">
        <f>IF(D320=0,"n.v.t.",IF(RecapLineair!$I$22&lt;A$316,"nee",G320))</f>
        <v>n.v.t.</v>
      </c>
      <c r="F320" s="16">
        <f>IF(A$316=RecapLineair!$I$22,RecapLineair!$H$23,99)</f>
        <v>99</v>
      </c>
      <c r="G320" s="16" t="str">
        <f>IF(D320=0,"n.v.t.",(IF(D320&lt;=RecapLineair!$H$12,"ja","nee")))</f>
        <v>n.v.t.</v>
      </c>
      <c r="H320" s="4">
        <f t="shared" si="44"/>
        <v>0.39999999982660484</v>
      </c>
      <c r="I320" s="4"/>
      <c r="J320" s="5">
        <f>IF(D320=0,0,ROUND(+H320*RecapLineair!$H$13/12,2))</f>
        <v>0</v>
      </c>
      <c r="K320" s="4"/>
      <c r="L320" s="4">
        <f>IF(E320="ja",0,IF(D320=0,0,(MIN(ROUND(IF(Selectie!$A$4=1,+RecapLineair!$L$20-J320,(IF(Selectie!$A$4=2,(RecapLineair!$H$14-RecapLineair!$H$15)/(RecapLineair!$H$11-RecapLineair!$H$12),0))),2),H320))))</f>
        <v>0</v>
      </c>
      <c r="M320" s="4"/>
      <c r="N320" s="4">
        <f t="shared" si="32"/>
        <v>0</v>
      </c>
      <c r="O320" s="4"/>
      <c r="P320" s="4">
        <f t="shared" si="43"/>
        <v>0.39999999982660484</v>
      </c>
    </row>
    <row r="321" spans="1:16" x14ac:dyDescent="0.25">
      <c r="B321" s="3">
        <f t="shared" si="42"/>
        <v>7092</v>
      </c>
      <c r="C321">
        <v>222</v>
      </c>
      <c r="D321">
        <f>IF(D320=0,0,IF(D320+1&gt;RecapLineair!H$11,0,D320+1))</f>
        <v>0</v>
      </c>
      <c r="E321" s="16" t="str">
        <f>IF(D321=0,"n.v.t.",IF(RecapLineair!$I$22&lt;A$316,"nee",G321))</f>
        <v>n.v.t.</v>
      </c>
      <c r="F321" s="16">
        <f>IF(A$316=RecapLineair!$I$22,RecapLineair!$H$23,99)</f>
        <v>99</v>
      </c>
      <c r="G321" s="16" t="str">
        <f>IF(D321=0,"n.v.t.",(IF(D321&lt;=RecapLineair!$H$12,"ja","nee")))</f>
        <v>n.v.t.</v>
      </c>
      <c r="H321" s="4">
        <f t="shared" si="44"/>
        <v>0.39999999982660484</v>
      </c>
      <c r="I321" s="4"/>
      <c r="J321" s="5">
        <f>IF(D321=0,0,ROUND(+H321*RecapLineair!$H$13/12,2))</f>
        <v>0</v>
      </c>
      <c r="K321" s="4"/>
      <c r="L321" s="4">
        <f>IF(E321="ja",0,IF(D321=0,0,(MIN(ROUND(IF(Selectie!$A$4=1,+RecapLineair!$L$20-J321,(IF(Selectie!$A$4=2,(RecapLineair!$H$14-RecapLineair!$H$15)/(RecapLineair!$H$11-RecapLineair!$H$12),0))),2),H321))))</f>
        <v>0</v>
      </c>
      <c r="M321" s="4"/>
      <c r="N321" s="4">
        <f t="shared" si="32"/>
        <v>0</v>
      </c>
      <c r="O321" s="4"/>
      <c r="P321" s="4">
        <f t="shared" si="43"/>
        <v>0.39999999982660484</v>
      </c>
    </row>
    <row r="322" spans="1:16" x14ac:dyDescent="0.25">
      <c r="B322" s="3">
        <f t="shared" si="42"/>
        <v>7122</v>
      </c>
      <c r="C322">
        <v>223</v>
      </c>
      <c r="D322">
        <f>IF(D321=0,0,IF(D321+1&gt;RecapLineair!H$11,0,D321+1))</f>
        <v>0</v>
      </c>
      <c r="E322" s="16" t="str">
        <f>IF(D322=0,"n.v.t.",IF(RecapLineair!$I$22&lt;A$316,"nee",G322))</f>
        <v>n.v.t.</v>
      </c>
      <c r="F322" s="16">
        <f>IF(A$316=RecapLineair!$I$22,RecapLineair!$H$23,99)</f>
        <v>99</v>
      </c>
      <c r="G322" s="16" t="str">
        <f>IF(D322=0,"n.v.t.",(IF(D322&lt;=RecapLineair!$H$12,"ja","nee")))</f>
        <v>n.v.t.</v>
      </c>
      <c r="H322" s="4">
        <f t="shared" si="44"/>
        <v>0.39999999982660484</v>
      </c>
      <c r="I322" s="4"/>
      <c r="J322" s="5">
        <f>IF(D322=0,0,ROUND(+H322*RecapLineair!$H$13/12,2))</f>
        <v>0</v>
      </c>
      <c r="K322" s="4"/>
      <c r="L322" s="4">
        <f>IF(E322="ja",0,IF(D322=0,0,(MIN(ROUND(IF(Selectie!$A$4=1,+RecapLineair!$L$20-J322,(IF(Selectie!$A$4=2,(RecapLineair!$H$14-RecapLineair!$H$15)/(RecapLineair!$H$11-RecapLineair!$H$12),0))),2),H322))))</f>
        <v>0</v>
      </c>
      <c r="M322" s="4"/>
      <c r="N322" s="4">
        <f t="shared" si="32"/>
        <v>0</v>
      </c>
      <c r="O322" s="4"/>
      <c r="P322" s="4">
        <f t="shared" si="43"/>
        <v>0.39999999982660484</v>
      </c>
    </row>
    <row r="323" spans="1:16" x14ac:dyDescent="0.25">
      <c r="B323" s="3">
        <f t="shared" si="42"/>
        <v>7153</v>
      </c>
      <c r="C323">
        <v>224</v>
      </c>
      <c r="D323">
        <f>IF(D322=0,0,IF(D322+1&gt;RecapLineair!H$11,0,D322+1))</f>
        <v>0</v>
      </c>
      <c r="E323" s="16" t="str">
        <f>IF(D323=0,"n.v.t.",IF(RecapLineair!$I$22&lt;A$316,"nee",G323))</f>
        <v>n.v.t.</v>
      </c>
      <c r="F323" s="16">
        <f>IF(A$316=RecapLineair!$I$22,RecapLineair!$H$23,99)</f>
        <v>99</v>
      </c>
      <c r="G323" s="16" t="str">
        <f>IF(D323=0,"n.v.t.",(IF(D323&lt;=RecapLineair!$H$12,"ja","nee")))</f>
        <v>n.v.t.</v>
      </c>
      <c r="H323" s="4">
        <f t="shared" si="44"/>
        <v>0.39999999982660484</v>
      </c>
      <c r="I323" s="4"/>
      <c r="J323" s="5">
        <f>IF(D323=0,0,ROUND(+H323*RecapLineair!$H$13/12,2))</f>
        <v>0</v>
      </c>
      <c r="K323" s="4"/>
      <c r="L323" s="4">
        <f>IF(E323="ja",0,IF(D323=0,0,(MIN(ROUND(IF(Selectie!$A$4=1,+RecapLineair!$L$20-J323,(IF(Selectie!$A$4=2,(RecapLineair!$H$14-RecapLineair!$H$15)/(RecapLineair!$H$11-RecapLineair!$H$12),0))),2),H323))))</f>
        <v>0</v>
      </c>
      <c r="M323" s="4"/>
      <c r="N323" s="4">
        <f t="shared" si="32"/>
        <v>0</v>
      </c>
      <c r="O323" s="4"/>
      <c r="P323" s="4">
        <f t="shared" si="43"/>
        <v>0.39999999982660484</v>
      </c>
    </row>
    <row r="324" spans="1:16" x14ac:dyDescent="0.25">
      <c r="B324" s="3">
        <f t="shared" si="42"/>
        <v>7184</v>
      </c>
      <c r="C324">
        <v>225</v>
      </c>
      <c r="D324">
        <f>IF(D323=0,0,IF(D323+1&gt;RecapLineair!H$11,0,D323+1))</f>
        <v>0</v>
      </c>
      <c r="E324" s="16" t="str">
        <f>IF(D324=0,"n.v.t.",IF(RecapLineair!$I$22&lt;A$316,"nee",G324))</f>
        <v>n.v.t.</v>
      </c>
      <c r="F324" s="16">
        <f>IF(A$316=RecapLineair!$I$22,RecapLineair!$H$23,99)</f>
        <v>99</v>
      </c>
      <c r="G324" s="16" t="str">
        <f>IF(D324=0,"n.v.t.",(IF(D324&lt;=RecapLineair!$H$12,"ja","nee")))</f>
        <v>n.v.t.</v>
      </c>
      <c r="H324" s="4">
        <f t="shared" si="44"/>
        <v>0.39999999982660484</v>
      </c>
      <c r="I324" s="4"/>
      <c r="J324" s="5">
        <f>IF(D324=0,0,ROUND(+H324*RecapLineair!$H$13/12,2))</f>
        <v>0</v>
      </c>
      <c r="K324" s="4"/>
      <c r="L324" s="4">
        <f>IF(E324="ja",0,IF(D324=0,0,(MIN(ROUND(IF(Selectie!$A$4=1,+RecapLineair!$L$20-J324,(IF(Selectie!$A$4=2,(RecapLineair!$H$14-RecapLineair!$H$15)/(RecapLineair!$H$11-RecapLineair!$H$12),0))),2),H324))))</f>
        <v>0</v>
      </c>
      <c r="M324" s="4"/>
      <c r="N324" s="4">
        <f t="shared" si="32"/>
        <v>0</v>
      </c>
      <c r="O324" s="4"/>
      <c r="P324" s="4">
        <f t="shared" si="43"/>
        <v>0.39999999982660484</v>
      </c>
    </row>
    <row r="325" spans="1:16" x14ac:dyDescent="0.25">
      <c r="B325" s="3">
        <f t="shared" si="42"/>
        <v>7214</v>
      </c>
      <c r="C325">
        <v>226</v>
      </c>
      <c r="D325">
        <f>IF(D324=0,0,IF(D324+1&gt;RecapLineair!H$11,0,D324+1))</f>
        <v>0</v>
      </c>
      <c r="E325" s="16" t="str">
        <f>IF(D325=0,"n.v.t.",IF(RecapLineair!$I$22&lt;A$316,"nee",G325))</f>
        <v>n.v.t.</v>
      </c>
      <c r="F325" s="16">
        <f>IF(A$316=RecapLineair!$I$22,RecapLineair!$H$23,99)</f>
        <v>99</v>
      </c>
      <c r="G325" s="16" t="str">
        <f>IF(D325=0,"n.v.t.",(IF(D325&lt;=RecapLineair!$H$12,"ja","nee")))</f>
        <v>n.v.t.</v>
      </c>
      <c r="H325" s="4">
        <f t="shared" si="44"/>
        <v>0.39999999982660484</v>
      </c>
      <c r="I325" s="4"/>
      <c r="J325" s="5">
        <f>IF(D325=0,0,ROUND(+H325*RecapLineair!$H$13/12,2))</f>
        <v>0</v>
      </c>
      <c r="K325" s="4"/>
      <c r="L325" s="4">
        <f>IF(E325="ja",0,IF(D325=0,0,(MIN(ROUND(IF(Selectie!$A$4=1,+RecapLineair!$L$20-J325,(IF(Selectie!$A$4=2,(RecapLineair!$H$14-RecapLineair!$H$15)/(RecapLineair!$H$11-RecapLineair!$H$12),0))),2),H325))))</f>
        <v>0</v>
      </c>
      <c r="M325" s="4"/>
      <c r="N325" s="4">
        <f t="shared" si="32"/>
        <v>0</v>
      </c>
      <c r="O325" s="4"/>
      <c r="P325" s="4">
        <f t="shared" si="43"/>
        <v>0.39999999982660484</v>
      </c>
    </row>
    <row r="326" spans="1:16" x14ac:dyDescent="0.25">
      <c r="B326" s="3">
        <f t="shared" si="42"/>
        <v>7245</v>
      </c>
      <c r="C326">
        <v>227</v>
      </c>
      <c r="D326">
        <f>IF(D325=0,0,IF(D325+1&gt;RecapLineair!H$11,0,D325+1))</f>
        <v>0</v>
      </c>
      <c r="E326" s="16" t="str">
        <f>IF(D326=0,"n.v.t.",IF(RecapLineair!$I$22&lt;A$316,"nee",G326))</f>
        <v>n.v.t.</v>
      </c>
      <c r="F326" s="16">
        <f>IF(A$316=RecapLineair!$I$22,RecapLineair!$H$23,99)</f>
        <v>99</v>
      </c>
      <c r="G326" s="16" t="str">
        <f>IF(D326=0,"n.v.t.",(IF(D326&lt;=RecapLineair!$H$12,"ja","nee")))</f>
        <v>n.v.t.</v>
      </c>
      <c r="H326" s="4">
        <f t="shared" si="44"/>
        <v>0.39999999982660484</v>
      </c>
      <c r="I326" s="4"/>
      <c r="J326" s="5">
        <f>IF(D326=0,0,ROUND(+H326*RecapLineair!$H$13/12,2))</f>
        <v>0</v>
      </c>
      <c r="K326" s="4"/>
      <c r="L326" s="4">
        <f>IF(E326="ja",0,IF(D326=0,0,(MIN(ROUND(IF(Selectie!$A$4=1,+RecapLineair!$L$20-J326,(IF(Selectie!$A$4=2,(RecapLineair!$H$14-RecapLineair!$H$15)/(RecapLineair!$H$11-RecapLineair!$H$12),0))),2),H326))))</f>
        <v>0</v>
      </c>
      <c r="M326" s="4"/>
      <c r="N326" s="4">
        <f t="shared" si="32"/>
        <v>0</v>
      </c>
      <c r="O326" s="4"/>
      <c r="P326" s="4">
        <f t="shared" si="43"/>
        <v>0.39999999982660484</v>
      </c>
    </row>
    <row r="327" spans="1:16" x14ac:dyDescent="0.25">
      <c r="B327" s="3">
        <f t="shared" si="42"/>
        <v>7275</v>
      </c>
      <c r="C327">
        <v>228</v>
      </c>
      <c r="D327">
        <f>IF(D326=0,0,IF(D326+1&gt;RecapLineair!H$11,0,D326+1))</f>
        <v>0</v>
      </c>
      <c r="E327" s="16" t="str">
        <f>IF(D327=0,"n.v.t.",IF(RecapLineair!$I$22&lt;A$316,"nee",G327))</f>
        <v>n.v.t.</v>
      </c>
      <c r="F327" s="16">
        <f>IF(A$316=RecapLineair!$I$22,RecapLineair!$H$23,99)</f>
        <v>99</v>
      </c>
      <c r="G327" s="16" t="str">
        <f>IF(D327=0,"n.v.t.",(IF(D327&lt;=RecapLineair!$H$12,"ja","nee")))</f>
        <v>n.v.t.</v>
      </c>
      <c r="H327" s="4">
        <f t="shared" si="44"/>
        <v>0.39999999982660484</v>
      </c>
      <c r="I327" s="4"/>
      <c r="J327" s="5">
        <f>IF(D327=0,0,ROUND(+H327*RecapLineair!$H$13/12,2))</f>
        <v>0</v>
      </c>
      <c r="K327" s="4"/>
      <c r="L327" s="4">
        <f>IF(E327="ja",0,IF(D327=0,0,(MIN(ROUND(IF(Selectie!$A$4=1,+RecapLineair!$L$20-J327,(IF(Selectie!$A$4=2,(RecapLineair!$H$14-RecapLineair!$H$15)/(RecapLineair!$H$11-RecapLineair!$H$12),0))),2),H327))))</f>
        <v>0</v>
      </c>
      <c r="M327" s="4"/>
      <c r="N327" s="4">
        <f t="shared" si="32"/>
        <v>0</v>
      </c>
      <c r="O327" s="4"/>
      <c r="P327" s="4">
        <f t="shared" si="43"/>
        <v>0.39999999982660484</v>
      </c>
    </row>
    <row r="328" spans="1:16" x14ac:dyDescent="0.25">
      <c r="B328" s="3"/>
      <c r="E328" s="16"/>
      <c r="F328" s="16"/>
      <c r="G328" s="16"/>
      <c r="H328" s="4"/>
      <c r="I328" s="29"/>
      <c r="J328" s="28">
        <f>SUM(J316:J327)</f>
        <v>0</v>
      </c>
      <c r="K328" s="29"/>
      <c r="L328" s="28">
        <f>SUM(L316:L327)</f>
        <v>0</v>
      </c>
      <c r="M328" s="29"/>
      <c r="N328" s="28">
        <f>J328+L328</f>
        <v>0</v>
      </c>
      <c r="O328" s="29"/>
      <c r="P328" s="4"/>
    </row>
    <row r="329" spans="1:16" x14ac:dyDescent="0.25">
      <c r="B329" s="3"/>
      <c r="E329" s="16"/>
      <c r="F329" s="16"/>
      <c r="G329" s="16"/>
      <c r="H329" s="4"/>
      <c r="I329" s="29"/>
      <c r="J329" s="29"/>
      <c r="K329" s="29"/>
      <c r="L329" s="29"/>
      <c r="M329" s="29"/>
      <c r="N329" s="29"/>
      <c r="O329" s="29"/>
      <c r="P329" s="4"/>
    </row>
    <row r="330" spans="1:16" x14ac:dyDescent="0.25">
      <c r="A330" s="2">
        <f>A316+1</f>
        <v>2038</v>
      </c>
      <c r="B330" s="3">
        <f t="shared" ref="B330:B341" si="45">DATE(1,C330,1)</f>
        <v>7306</v>
      </c>
      <c r="C330">
        <v>229</v>
      </c>
      <c r="D330">
        <f>IF(D327=0,0,IF(D327+1&gt;RecapLineair!H$11,0,D327+1))</f>
        <v>0</v>
      </c>
      <c r="E330" s="16" t="str">
        <f>IF(D330=0,"n.v.t.",IF(RecapLineair!$I$22&lt;A$330,"nee",G330))</f>
        <v>n.v.t.</v>
      </c>
      <c r="F330" s="16">
        <f>IF(A$330=RecapLineair!$I$22,RecapLineair!$H$23,99)</f>
        <v>99</v>
      </c>
      <c r="G330" s="16" t="str">
        <f>IF(D330=0,"n.v.t.",(IF(D330&lt;=RecapLineair!$H$12,"ja","nee")))</f>
        <v>n.v.t.</v>
      </c>
      <c r="H330" s="4">
        <f>+P327</f>
        <v>0.39999999982660484</v>
      </c>
      <c r="I330" s="4"/>
      <c r="J330" s="5">
        <f>IF(D330=0,0,ROUND(+H330*RecapLineair!$H$13/12,2))</f>
        <v>0</v>
      </c>
      <c r="K330" s="4"/>
      <c r="L330" s="4">
        <f>IF(E330="ja",0,IF(D330=0,0,(MIN(ROUND(IF(Selectie!$A$4=1,+RecapLineair!$L$20-J330,(IF(Selectie!$A$4=2,(RecapLineair!$H$14-RecapLineair!$H$15)/(RecapLineair!$H$11-RecapLineair!$H$12),0))),2),H330))))</f>
        <v>0</v>
      </c>
      <c r="M330" s="4"/>
      <c r="N330" s="4">
        <f t="shared" si="32"/>
        <v>0</v>
      </c>
      <c r="O330" s="4"/>
      <c r="P330" s="4">
        <f t="shared" ref="P330:P341" si="46">+H330-L330</f>
        <v>0.39999999982660484</v>
      </c>
    </row>
    <row r="331" spans="1:16" x14ac:dyDescent="0.25">
      <c r="B331" s="3">
        <f t="shared" si="45"/>
        <v>7337</v>
      </c>
      <c r="C331">
        <v>230</v>
      </c>
      <c r="D331">
        <f>IF(D330=0,0,IF(D330+1&gt;RecapLineair!H$11,0,D330+1))</f>
        <v>0</v>
      </c>
      <c r="E331" s="16" t="str">
        <f>IF(D331=0,"n.v.t.",IF(RecapLineair!$I$22&lt;A$330,"nee",G331))</f>
        <v>n.v.t.</v>
      </c>
      <c r="F331" s="16">
        <f>IF(A$330=RecapLineair!$I$22,RecapLineair!$H$23,99)</f>
        <v>99</v>
      </c>
      <c r="G331" s="16" t="str">
        <f>IF(D331=0,"n.v.t.",(IF(D331&lt;=RecapLineair!$H$12,"ja","nee")))</f>
        <v>n.v.t.</v>
      </c>
      <c r="H331" s="4">
        <f t="shared" ref="H331:H341" si="47">+P330</f>
        <v>0.39999999982660484</v>
      </c>
      <c r="I331" s="4"/>
      <c r="J331" s="5">
        <f>IF(D331=0,0,ROUND(+H331*RecapLineair!$H$13/12,2))</f>
        <v>0</v>
      </c>
      <c r="K331" s="4"/>
      <c r="L331" s="4">
        <f>IF(E331="ja",0,IF(D331=0,0,(MIN(ROUND(IF(Selectie!$A$4=1,+RecapLineair!$L$20-J331,(IF(Selectie!$A$4=2,(RecapLineair!$H$14-RecapLineair!$H$15)/(RecapLineair!$H$11-RecapLineair!$H$12),0))),2),H331))))</f>
        <v>0</v>
      </c>
      <c r="M331" s="4"/>
      <c r="N331" s="4">
        <f t="shared" si="32"/>
        <v>0</v>
      </c>
      <c r="O331" s="4"/>
      <c r="P331" s="4">
        <f t="shared" si="46"/>
        <v>0.39999999982660484</v>
      </c>
    </row>
    <row r="332" spans="1:16" x14ac:dyDescent="0.25">
      <c r="B332" s="3">
        <f t="shared" si="45"/>
        <v>7366</v>
      </c>
      <c r="C332">
        <v>231</v>
      </c>
      <c r="D332">
        <f>IF(D331=0,0,IF(D331+1&gt;RecapLineair!H$11,0,D331+1))</f>
        <v>0</v>
      </c>
      <c r="E332" s="16" t="str">
        <f>IF(D332=0,"n.v.t.",IF(RecapLineair!$I$22&lt;A$330,"nee",G332))</f>
        <v>n.v.t.</v>
      </c>
      <c r="F332" s="16">
        <f>IF(A$330=RecapLineair!$I$22,RecapLineair!$H$23,99)</f>
        <v>99</v>
      </c>
      <c r="G332" s="16" t="str">
        <f>IF(D332=0,"n.v.t.",(IF(D332&lt;=RecapLineair!$H$12,"ja","nee")))</f>
        <v>n.v.t.</v>
      </c>
      <c r="H332" s="4">
        <f t="shared" si="47"/>
        <v>0.39999999982660484</v>
      </c>
      <c r="I332" s="4"/>
      <c r="J332" s="5">
        <f>IF(D332=0,0,ROUND(+H332*RecapLineair!$H$13/12,2))</f>
        <v>0</v>
      </c>
      <c r="K332" s="4"/>
      <c r="L332" s="4">
        <f>IF(E332="ja",0,IF(D332=0,0,(MIN(ROUND(IF(Selectie!$A$4=1,+RecapLineair!$L$20-J332,(IF(Selectie!$A$4=2,(RecapLineair!$H$14-RecapLineair!$H$15)/(RecapLineair!$H$11-RecapLineair!$H$12),0))),2),H332))))</f>
        <v>0</v>
      </c>
      <c r="M332" s="4"/>
      <c r="N332" s="4">
        <f t="shared" si="32"/>
        <v>0</v>
      </c>
      <c r="O332" s="4"/>
      <c r="P332" s="4">
        <f t="shared" si="46"/>
        <v>0.39999999982660484</v>
      </c>
    </row>
    <row r="333" spans="1:16" x14ac:dyDescent="0.25">
      <c r="B333" s="3">
        <f t="shared" si="45"/>
        <v>7397</v>
      </c>
      <c r="C333">
        <v>232</v>
      </c>
      <c r="D333">
        <f>IF(D332=0,0,IF(D332+1&gt;RecapLineair!H$11,0,D332+1))</f>
        <v>0</v>
      </c>
      <c r="E333" s="16" t="str">
        <f>IF(D333=0,"n.v.t.",IF(RecapLineair!$I$22&lt;A$330,"nee",G333))</f>
        <v>n.v.t.</v>
      </c>
      <c r="F333" s="16">
        <f>IF(A$330=RecapLineair!$I$22,RecapLineair!$H$23,99)</f>
        <v>99</v>
      </c>
      <c r="G333" s="16" t="str">
        <f>IF(D333=0,"n.v.t.",(IF(D333&lt;=RecapLineair!$H$12,"ja","nee")))</f>
        <v>n.v.t.</v>
      </c>
      <c r="H333" s="4">
        <f t="shared" si="47"/>
        <v>0.39999999982660484</v>
      </c>
      <c r="I333" s="4"/>
      <c r="J333" s="5">
        <f>IF(D333=0,0,ROUND(+H333*RecapLineair!$H$13/12,2))</f>
        <v>0</v>
      </c>
      <c r="K333" s="4"/>
      <c r="L333" s="4">
        <f>IF(E333="ja",0,IF(D333=0,0,(MIN(ROUND(IF(Selectie!$A$4=1,+RecapLineair!$L$20-J333,(IF(Selectie!$A$4=2,(RecapLineair!$H$14-RecapLineair!$H$15)/(RecapLineair!$H$11-RecapLineair!$H$12),0))),2),H333))))</f>
        <v>0</v>
      </c>
      <c r="M333" s="4"/>
      <c r="N333" s="4">
        <f t="shared" si="32"/>
        <v>0</v>
      </c>
      <c r="O333" s="4"/>
      <c r="P333" s="4">
        <f t="shared" si="46"/>
        <v>0.39999999982660484</v>
      </c>
    </row>
    <row r="334" spans="1:16" x14ac:dyDescent="0.25">
      <c r="B334" s="3">
        <f t="shared" si="45"/>
        <v>7427</v>
      </c>
      <c r="C334">
        <v>233</v>
      </c>
      <c r="D334">
        <f>IF(D333=0,0,IF(D333+1&gt;RecapLineair!H$11,0,D333+1))</f>
        <v>0</v>
      </c>
      <c r="E334" s="16" t="str">
        <f>IF(D334=0,"n.v.t.",IF(RecapLineair!$I$22&lt;A$330,"nee",G334))</f>
        <v>n.v.t.</v>
      </c>
      <c r="F334" s="16">
        <f>IF(A$330=RecapLineair!$I$22,RecapLineair!$H$23,99)</f>
        <v>99</v>
      </c>
      <c r="G334" s="16" t="str">
        <f>IF(D334=0,"n.v.t.",(IF(D334&lt;=RecapLineair!$H$12,"ja","nee")))</f>
        <v>n.v.t.</v>
      </c>
      <c r="H334" s="4">
        <f t="shared" si="47"/>
        <v>0.39999999982660484</v>
      </c>
      <c r="I334" s="4"/>
      <c r="J334" s="5">
        <f>IF(D334=0,0,ROUND(+H334*RecapLineair!$H$13/12,2))</f>
        <v>0</v>
      </c>
      <c r="K334" s="4"/>
      <c r="L334" s="4">
        <f>IF(E334="ja",0,IF(D334=0,0,(MIN(ROUND(IF(Selectie!$A$4=1,+RecapLineair!$L$20-J334,(IF(Selectie!$A$4=2,(RecapLineair!$H$14-RecapLineair!$H$15)/(RecapLineair!$H$11-RecapLineair!$H$12),0))),2),H334))))</f>
        <v>0</v>
      </c>
      <c r="M334" s="4"/>
      <c r="N334" s="4">
        <f t="shared" si="32"/>
        <v>0</v>
      </c>
      <c r="O334" s="4"/>
      <c r="P334" s="4">
        <f t="shared" si="46"/>
        <v>0.39999999982660484</v>
      </c>
    </row>
    <row r="335" spans="1:16" x14ac:dyDescent="0.25">
      <c r="B335" s="3">
        <f t="shared" si="45"/>
        <v>7458</v>
      </c>
      <c r="C335">
        <v>234</v>
      </c>
      <c r="D335">
        <f>IF(D334=0,0,IF(D334+1&gt;RecapLineair!H$11,0,D334+1))</f>
        <v>0</v>
      </c>
      <c r="E335" s="16" t="str">
        <f>IF(D335=0,"n.v.t.",IF(RecapLineair!$I$22&lt;A$330,"nee",G335))</f>
        <v>n.v.t.</v>
      </c>
      <c r="F335" s="16">
        <f>IF(A$330=RecapLineair!$I$22,RecapLineair!$H$23,99)</f>
        <v>99</v>
      </c>
      <c r="G335" s="16" t="str">
        <f>IF(D335=0,"n.v.t.",(IF(D335&lt;=RecapLineair!$H$12,"ja","nee")))</f>
        <v>n.v.t.</v>
      </c>
      <c r="H335" s="4">
        <f t="shared" si="47"/>
        <v>0.39999999982660484</v>
      </c>
      <c r="I335" s="4"/>
      <c r="J335" s="5">
        <f>IF(D335=0,0,ROUND(+H335*RecapLineair!$H$13/12,2))</f>
        <v>0</v>
      </c>
      <c r="K335" s="4"/>
      <c r="L335" s="4">
        <f>IF(E335="ja",0,IF(D335=0,0,(MIN(ROUND(IF(Selectie!$A$4=1,+RecapLineair!$L$20-J335,(IF(Selectie!$A$4=2,(RecapLineair!$H$14-RecapLineair!$H$15)/(RecapLineair!$H$11-RecapLineair!$H$12),0))),2),H335))))</f>
        <v>0</v>
      </c>
      <c r="M335" s="4"/>
      <c r="N335" s="4">
        <f t="shared" si="32"/>
        <v>0</v>
      </c>
      <c r="O335" s="4"/>
      <c r="P335" s="4">
        <f t="shared" si="46"/>
        <v>0.39999999982660484</v>
      </c>
    </row>
    <row r="336" spans="1:16" x14ac:dyDescent="0.25">
      <c r="B336" s="3">
        <f t="shared" si="45"/>
        <v>7488</v>
      </c>
      <c r="C336">
        <v>235</v>
      </c>
      <c r="D336">
        <f>IF(D335=0,0,IF(D335+1&gt;RecapLineair!H$11,0,D335+1))</f>
        <v>0</v>
      </c>
      <c r="E336" s="16" t="str">
        <f>IF(D336=0,"n.v.t.",IF(RecapLineair!$I$22&lt;A$330,"nee",G336))</f>
        <v>n.v.t.</v>
      </c>
      <c r="F336" s="16">
        <f>IF(A$330=RecapLineair!$I$22,RecapLineair!$H$23,99)</f>
        <v>99</v>
      </c>
      <c r="G336" s="16" t="str">
        <f>IF(D336=0,"n.v.t.",(IF(D336&lt;=RecapLineair!$H$12,"ja","nee")))</f>
        <v>n.v.t.</v>
      </c>
      <c r="H336" s="4">
        <f t="shared" si="47"/>
        <v>0.39999999982660484</v>
      </c>
      <c r="I336" s="4"/>
      <c r="J336" s="5">
        <f>IF(D336=0,0,ROUND(+H336*RecapLineair!$H$13/12,2))</f>
        <v>0</v>
      </c>
      <c r="K336" s="4"/>
      <c r="L336" s="4">
        <f>IF(E336="ja",0,IF(D336=0,0,(MIN(ROUND(IF(Selectie!$A$4=1,+RecapLineair!$L$20-J336,(IF(Selectie!$A$4=2,(RecapLineair!$H$14-RecapLineair!$H$15)/(RecapLineair!$H$11-RecapLineair!$H$12),0))),2),H336))))</f>
        <v>0</v>
      </c>
      <c r="M336" s="4"/>
      <c r="N336" s="4">
        <f t="shared" si="32"/>
        <v>0</v>
      </c>
      <c r="O336" s="4"/>
      <c r="P336" s="4">
        <f t="shared" si="46"/>
        <v>0.39999999982660484</v>
      </c>
    </row>
    <row r="337" spans="1:16" x14ac:dyDescent="0.25">
      <c r="B337" s="3">
        <f t="shared" si="45"/>
        <v>7519</v>
      </c>
      <c r="C337">
        <v>236</v>
      </c>
      <c r="D337">
        <f>IF(D336=0,0,IF(D336+1&gt;RecapLineair!H$11,0,D336+1))</f>
        <v>0</v>
      </c>
      <c r="E337" s="16" t="str">
        <f>IF(D337=0,"n.v.t.",IF(RecapLineair!$I$22&lt;A$330,"nee",G337))</f>
        <v>n.v.t.</v>
      </c>
      <c r="F337" s="16">
        <f>IF(A$330=RecapLineair!$I$22,RecapLineair!$H$23,99)</f>
        <v>99</v>
      </c>
      <c r="G337" s="16" t="str">
        <f>IF(D337=0,"n.v.t.",(IF(D337&lt;=RecapLineair!$H$12,"ja","nee")))</f>
        <v>n.v.t.</v>
      </c>
      <c r="H337" s="4">
        <f t="shared" si="47"/>
        <v>0.39999999982660484</v>
      </c>
      <c r="I337" s="4"/>
      <c r="J337" s="5">
        <f>IF(D337=0,0,ROUND(+H337*RecapLineair!$H$13/12,2))</f>
        <v>0</v>
      </c>
      <c r="K337" s="4"/>
      <c r="L337" s="4">
        <f>IF(E337="ja",0,IF(D337=0,0,(MIN(ROUND(IF(Selectie!$A$4=1,+RecapLineair!$L$20-J337,(IF(Selectie!$A$4=2,(RecapLineair!$H$14-RecapLineair!$H$15)/(RecapLineair!$H$11-RecapLineair!$H$12),0))),2),H337))))</f>
        <v>0</v>
      </c>
      <c r="M337" s="4"/>
      <c r="N337" s="4">
        <f t="shared" si="32"/>
        <v>0</v>
      </c>
      <c r="O337" s="4"/>
      <c r="P337" s="4">
        <f t="shared" si="46"/>
        <v>0.39999999982660484</v>
      </c>
    </row>
    <row r="338" spans="1:16" x14ac:dyDescent="0.25">
      <c r="B338" s="3">
        <f t="shared" si="45"/>
        <v>7550</v>
      </c>
      <c r="C338">
        <v>237</v>
      </c>
      <c r="D338">
        <f>IF(D337=0,0,IF(D337+1&gt;RecapLineair!H$11,0,D337+1))</f>
        <v>0</v>
      </c>
      <c r="E338" s="16" t="str">
        <f>IF(D338=0,"n.v.t.",IF(RecapLineair!$I$22&lt;A$330,"nee",G338))</f>
        <v>n.v.t.</v>
      </c>
      <c r="F338" s="16">
        <f>IF(A$330=RecapLineair!$I$22,RecapLineair!$H$23,99)</f>
        <v>99</v>
      </c>
      <c r="G338" s="16" t="str">
        <f>IF(D338=0,"n.v.t.",(IF(D338&lt;=RecapLineair!$H$12,"ja","nee")))</f>
        <v>n.v.t.</v>
      </c>
      <c r="H338" s="4">
        <f t="shared" si="47"/>
        <v>0.39999999982660484</v>
      </c>
      <c r="I338" s="4"/>
      <c r="J338" s="5">
        <f>IF(D338=0,0,ROUND(+H338*RecapLineair!$H$13/12,2))</f>
        <v>0</v>
      </c>
      <c r="K338" s="4"/>
      <c r="L338" s="4">
        <f>IF(E338="ja",0,IF(D338=0,0,(MIN(ROUND(IF(Selectie!$A$4=1,+RecapLineair!$L$20-J338,(IF(Selectie!$A$4=2,(RecapLineair!$H$14-RecapLineair!$H$15)/(RecapLineair!$H$11-RecapLineair!$H$12),0))),2),H338))))</f>
        <v>0</v>
      </c>
      <c r="M338" s="4"/>
      <c r="N338" s="4">
        <f t="shared" si="32"/>
        <v>0</v>
      </c>
      <c r="O338" s="4"/>
      <c r="P338" s="4">
        <f t="shared" si="46"/>
        <v>0.39999999982660484</v>
      </c>
    </row>
    <row r="339" spans="1:16" x14ac:dyDescent="0.25">
      <c r="B339" s="3">
        <f t="shared" si="45"/>
        <v>7580</v>
      </c>
      <c r="C339">
        <v>238</v>
      </c>
      <c r="D339">
        <f>IF(D338=0,0,IF(D338+1&gt;RecapLineair!H$11,0,D338+1))</f>
        <v>0</v>
      </c>
      <c r="E339" s="16" t="str">
        <f>IF(D339=0,"n.v.t.",IF(RecapLineair!$I$22&lt;A$330,"nee",G339))</f>
        <v>n.v.t.</v>
      </c>
      <c r="F339" s="16">
        <f>IF(A$330=RecapLineair!$I$22,RecapLineair!$H$23,99)</f>
        <v>99</v>
      </c>
      <c r="G339" s="16" t="str">
        <f>IF(D339=0,"n.v.t.",(IF(D339&lt;=RecapLineair!$H$12,"ja","nee")))</f>
        <v>n.v.t.</v>
      </c>
      <c r="H339" s="4">
        <f t="shared" si="47"/>
        <v>0.39999999982660484</v>
      </c>
      <c r="I339" s="4"/>
      <c r="J339" s="5">
        <f>IF(D339=0,0,ROUND(+H339*RecapLineair!$H$13/12,2))</f>
        <v>0</v>
      </c>
      <c r="K339" s="4"/>
      <c r="L339" s="4">
        <f>IF(E339="ja",0,IF(D339=0,0,(MIN(ROUND(IF(Selectie!$A$4=1,+RecapLineair!$L$20-J339,(IF(Selectie!$A$4=2,(RecapLineair!$H$14-RecapLineair!$H$15)/(RecapLineair!$H$11-RecapLineair!$H$12),0))),2),H339))))</f>
        <v>0</v>
      </c>
      <c r="M339" s="4"/>
      <c r="N339" s="4">
        <f t="shared" si="32"/>
        <v>0</v>
      </c>
      <c r="O339" s="4"/>
      <c r="P339" s="4">
        <f t="shared" si="46"/>
        <v>0.39999999982660484</v>
      </c>
    </row>
    <row r="340" spans="1:16" x14ac:dyDescent="0.25">
      <c r="B340" s="3">
        <f t="shared" si="45"/>
        <v>7611</v>
      </c>
      <c r="C340">
        <v>239</v>
      </c>
      <c r="D340">
        <f>IF(D339=0,0,IF(D339+1&gt;RecapLineair!H$11,0,D339+1))</f>
        <v>0</v>
      </c>
      <c r="E340" s="16" t="str">
        <f>IF(D340=0,"n.v.t.",IF(RecapLineair!$I$22&lt;A$330,"nee",G340))</f>
        <v>n.v.t.</v>
      </c>
      <c r="F340" s="16">
        <f>IF(A$330=RecapLineair!$I$22,RecapLineair!$H$23,99)</f>
        <v>99</v>
      </c>
      <c r="G340" s="16" t="str">
        <f>IF(D340=0,"n.v.t.",(IF(D340&lt;=RecapLineair!$H$12,"ja","nee")))</f>
        <v>n.v.t.</v>
      </c>
      <c r="H340" s="4">
        <f t="shared" si="47"/>
        <v>0.39999999982660484</v>
      </c>
      <c r="I340" s="4"/>
      <c r="J340" s="5">
        <f>IF(D340=0,0,ROUND(+H340*RecapLineair!$H$13/12,2))</f>
        <v>0</v>
      </c>
      <c r="K340" s="4"/>
      <c r="L340" s="4">
        <f>IF(E340="ja",0,IF(D340=0,0,(MIN(ROUND(IF(Selectie!$A$4=1,+RecapLineair!$L$20-J340,(IF(Selectie!$A$4=2,(RecapLineair!$H$14-RecapLineair!$H$15)/(RecapLineair!$H$11-RecapLineair!$H$12),0))),2),H340))))</f>
        <v>0</v>
      </c>
      <c r="M340" s="4"/>
      <c r="N340" s="4">
        <f t="shared" ref="N340:N408" si="48">J340+L340</f>
        <v>0</v>
      </c>
      <c r="O340" s="4"/>
      <c r="P340" s="4">
        <f t="shared" si="46"/>
        <v>0.39999999982660484</v>
      </c>
    </row>
    <row r="341" spans="1:16" x14ac:dyDescent="0.25">
      <c r="B341" s="3">
        <f t="shared" si="45"/>
        <v>7641</v>
      </c>
      <c r="C341">
        <v>240</v>
      </c>
      <c r="D341">
        <f>IF(D340=0,0,IF(D340+1&gt;RecapLineair!H$11,0,D340+1))</f>
        <v>0</v>
      </c>
      <c r="E341" s="16" t="str">
        <f>IF(D341=0,"n.v.t.",IF(RecapLineair!$I$22&lt;A$330,"nee",G341))</f>
        <v>n.v.t.</v>
      </c>
      <c r="F341" s="16">
        <f>IF(A$330=RecapLineair!$I$22,RecapLineair!$H$23,99)</f>
        <v>99</v>
      </c>
      <c r="G341" s="16" t="str">
        <f>IF(D341=0,"n.v.t.",(IF(D341&lt;=RecapLineair!$H$12,"ja","nee")))</f>
        <v>n.v.t.</v>
      </c>
      <c r="H341" s="4">
        <f t="shared" si="47"/>
        <v>0.39999999982660484</v>
      </c>
      <c r="I341" s="4"/>
      <c r="J341" s="5">
        <f>IF(D341=0,0,ROUND(+H341*RecapLineair!$H$13/12,2))</f>
        <v>0</v>
      </c>
      <c r="K341" s="4"/>
      <c r="L341" s="4">
        <f>IF(E341="ja",0,IF(D341=0,0,(MIN(ROUND(IF(Selectie!$A$4=1,+RecapLineair!$L$20-J341,(IF(Selectie!$A$4=2,(RecapLineair!$H$14-RecapLineair!$H$15)/(RecapLineair!$H$11-RecapLineair!$H$12),0))),2),H341))))</f>
        <v>0</v>
      </c>
      <c r="M341" s="4"/>
      <c r="N341" s="4">
        <f t="shared" si="48"/>
        <v>0</v>
      </c>
      <c r="O341" s="4"/>
      <c r="P341" s="4">
        <f t="shared" si="46"/>
        <v>0.39999999982660484</v>
      </c>
    </row>
    <row r="342" spans="1:16" x14ac:dyDescent="0.25">
      <c r="B342" s="3"/>
      <c r="E342" s="16"/>
      <c r="F342" s="16"/>
      <c r="G342" s="16"/>
      <c r="H342" s="4"/>
      <c r="I342" s="29"/>
      <c r="J342" s="28">
        <f>SUM(J330:J341)</f>
        <v>0</v>
      </c>
      <c r="K342" s="29"/>
      <c r="L342" s="28">
        <f>SUM(L330:L341)</f>
        <v>0</v>
      </c>
      <c r="M342" s="29"/>
      <c r="N342" s="28">
        <f>J342+L342</f>
        <v>0</v>
      </c>
      <c r="O342" s="29"/>
      <c r="P342" s="4"/>
    </row>
    <row r="343" spans="1:16" x14ac:dyDescent="0.25">
      <c r="B343" s="3"/>
      <c r="E343" s="16"/>
      <c r="F343" s="16"/>
      <c r="G343" s="16"/>
      <c r="H343" s="4"/>
      <c r="I343" s="29"/>
      <c r="J343" s="29"/>
      <c r="K343" s="29"/>
      <c r="L343" s="29"/>
      <c r="M343" s="29"/>
      <c r="N343" s="29"/>
      <c r="O343" s="29"/>
      <c r="P343" s="4"/>
    </row>
    <row r="344" spans="1:16" x14ac:dyDescent="0.25">
      <c r="A344" s="2">
        <f>A330+1</f>
        <v>2039</v>
      </c>
      <c r="B344" s="3">
        <f t="shared" ref="B344:B355" si="49">DATE(1,C344,1)</f>
        <v>7672</v>
      </c>
      <c r="C344">
        <v>241</v>
      </c>
      <c r="D344">
        <f>IF(D341=0,0,IF(D341+1&gt;RecapLineair!H$11,0,D341+1))</f>
        <v>0</v>
      </c>
      <c r="E344" s="16" t="str">
        <f>IF(D344=0,"n.v.t.",IF(RecapLineair!$I$22&lt;A$344,"nee",G344))</f>
        <v>n.v.t.</v>
      </c>
      <c r="F344" s="16">
        <f>IF(A$344=RecapLineair!$I$22,RecapLineair!$H$23,99)</f>
        <v>99</v>
      </c>
      <c r="G344" s="16" t="str">
        <f>IF(D344=0,"n.v.t.",(IF(D344&lt;=RecapLineair!$H$12,"ja","nee")))</f>
        <v>n.v.t.</v>
      </c>
      <c r="H344" s="4">
        <f>+P341</f>
        <v>0.39999999982660484</v>
      </c>
      <c r="I344" s="4"/>
      <c r="J344" s="5">
        <f>IF(D344=0,0,ROUND(+H344*RecapLineair!$H$13/12,2))</f>
        <v>0</v>
      </c>
      <c r="K344" s="4"/>
      <c r="L344" s="4">
        <f>IF(E344="ja",0,IF(D344=0,0,(MIN(ROUND(IF(Selectie!$A$4=1,+RecapLineair!$L$20-J344,(IF(Selectie!$A$4=2,(RecapLineair!$H$14-RecapLineair!$H$15)/(RecapLineair!$H$11-RecapLineair!$H$12),0))),2),H344))))</f>
        <v>0</v>
      </c>
      <c r="M344" s="4"/>
      <c r="N344" s="4">
        <f t="shared" si="48"/>
        <v>0</v>
      </c>
      <c r="O344" s="4"/>
      <c r="P344" s="4">
        <f t="shared" ref="P344:P355" si="50">+H344-L344</f>
        <v>0.39999999982660484</v>
      </c>
    </row>
    <row r="345" spans="1:16" x14ac:dyDescent="0.25">
      <c r="B345" s="3">
        <f t="shared" si="49"/>
        <v>7703</v>
      </c>
      <c r="C345">
        <v>242</v>
      </c>
      <c r="D345">
        <f>IF(D344=0,0,IF(D344+1&gt;RecapLineair!H$11,0,D344+1))</f>
        <v>0</v>
      </c>
      <c r="E345" s="16" t="str">
        <f>IF(D345=0,"n.v.t.",IF(RecapLineair!$I$22&lt;A$344,"nee",G345))</f>
        <v>n.v.t.</v>
      </c>
      <c r="F345" s="16">
        <f>IF(A$344=RecapLineair!$I$22,RecapLineair!$H$23,99)</f>
        <v>99</v>
      </c>
      <c r="G345" s="16" t="str">
        <f>IF(D345=0,"n.v.t.",(IF(D345&lt;=RecapLineair!$H$12,"ja","nee")))</f>
        <v>n.v.t.</v>
      </c>
      <c r="H345" s="4">
        <f t="shared" ref="H345:H355" si="51">+P344</f>
        <v>0.39999999982660484</v>
      </c>
      <c r="I345" s="4"/>
      <c r="J345" s="5">
        <f>IF(D345=0,0,ROUND(+H345*RecapLineair!$H$13/12,2))</f>
        <v>0</v>
      </c>
      <c r="K345" s="4"/>
      <c r="L345" s="4">
        <f>IF(E345="ja",0,IF(D345=0,0,(MIN(ROUND(IF(Selectie!$A$4=1,+RecapLineair!$L$20-J345,(IF(Selectie!$A$4=2,(RecapLineair!$H$14-RecapLineair!$H$15)/(RecapLineair!$H$11-RecapLineair!$H$12),0))),2),H345))))</f>
        <v>0</v>
      </c>
      <c r="M345" s="4"/>
      <c r="N345" s="4">
        <f t="shared" si="48"/>
        <v>0</v>
      </c>
      <c r="O345" s="4"/>
      <c r="P345" s="4">
        <f t="shared" si="50"/>
        <v>0.39999999982660484</v>
      </c>
    </row>
    <row r="346" spans="1:16" x14ac:dyDescent="0.25">
      <c r="B346" s="3">
        <f t="shared" si="49"/>
        <v>7731</v>
      </c>
      <c r="C346">
        <v>243</v>
      </c>
      <c r="D346">
        <f>IF(D345=0,0,IF(D345+1&gt;RecapLineair!H$11,0,D345+1))</f>
        <v>0</v>
      </c>
      <c r="E346" s="16" t="str">
        <f>IF(D346=0,"n.v.t.",IF(RecapLineair!$I$22&lt;A$344,"nee",G346))</f>
        <v>n.v.t.</v>
      </c>
      <c r="F346" s="16">
        <f>IF(A$344=RecapLineair!$I$22,RecapLineair!$H$23,99)</f>
        <v>99</v>
      </c>
      <c r="G346" s="16" t="str">
        <f>IF(D346=0,"n.v.t.",(IF(D346&lt;=RecapLineair!$H$12,"ja","nee")))</f>
        <v>n.v.t.</v>
      </c>
      <c r="H346" s="4">
        <f t="shared" si="51"/>
        <v>0.39999999982660484</v>
      </c>
      <c r="I346" s="4"/>
      <c r="J346" s="5">
        <f>IF(D346=0,0,ROUND(+H346*RecapLineair!$H$13/12,2))</f>
        <v>0</v>
      </c>
      <c r="K346" s="4"/>
      <c r="L346" s="4">
        <f>IF(E346="ja",0,IF(D346=0,0,(MIN(ROUND(IF(Selectie!$A$4=1,+RecapLineair!$L$20-J346,(IF(Selectie!$A$4=2,(RecapLineair!$H$14-RecapLineair!$H$15)/(RecapLineair!$H$11-RecapLineair!$H$12),0))),2),H346))))</f>
        <v>0</v>
      </c>
      <c r="M346" s="4"/>
      <c r="N346" s="4">
        <f t="shared" si="48"/>
        <v>0</v>
      </c>
      <c r="O346" s="4"/>
      <c r="P346" s="4">
        <f t="shared" si="50"/>
        <v>0.39999999982660484</v>
      </c>
    </row>
    <row r="347" spans="1:16" x14ac:dyDescent="0.25">
      <c r="B347" s="3">
        <f t="shared" si="49"/>
        <v>7762</v>
      </c>
      <c r="C347">
        <v>244</v>
      </c>
      <c r="D347">
        <f>IF(D346=0,0,IF(D346+1&gt;RecapLineair!H$11,0,D346+1))</f>
        <v>0</v>
      </c>
      <c r="E347" s="16" t="str">
        <f>IF(D347=0,"n.v.t.",IF(RecapLineair!$I$22&lt;A$344,"nee",G347))</f>
        <v>n.v.t.</v>
      </c>
      <c r="F347" s="16">
        <f>IF(A$344=RecapLineair!$I$22,RecapLineair!$H$23,99)</f>
        <v>99</v>
      </c>
      <c r="G347" s="16" t="str">
        <f>IF(D347=0,"n.v.t.",(IF(D347&lt;=RecapLineair!$H$12,"ja","nee")))</f>
        <v>n.v.t.</v>
      </c>
      <c r="H347" s="4">
        <f t="shared" si="51"/>
        <v>0.39999999982660484</v>
      </c>
      <c r="I347" s="4"/>
      <c r="J347" s="5">
        <f>IF(D347=0,0,ROUND(+H347*RecapLineair!$H$13/12,2))</f>
        <v>0</v>
      </c>
      <c r="K347" s="4"/>
      <c r="L347" s="4">
        <f>IF(E347="ja",0,IF(D347=0,0,(MIN(ROUND(IF(Selectie!$A$4=1,+RecapLineair!$L$20-J347,(IF(Selectie!$A$4=2,(RecapLineair!$H$14-RecapLineair!$H$15)/(RecapLineair!$H$11-RecapLineair!$H$12),0))),2),H347))))</f>
        <v>0</v>
      </c>
      <c r="M347" s="4"/>
      <c r="N347" s="4">
        <f t="shared" si="48"/>
        <v>0</v>
      </c>
      <c r="O347" s="4"/>
      <c r="P347" s="4">
        <f t="shared" si="50"/>
        <v>0.39999999982660484</v>
      </c>
    </row>
    <row r="348" spans="1:16" x14ac:dyDescent="0.25">
      <c r="B348" s="3">
        <f t="shared" si="49"/>
        <v>7792</v>
      </c>
      <c r="C348">
        <v>245</v>
      </c>
      <c r="D348">
        <f>IF(D347=0,0,IF(D347+1&gt;RecapLineair!H$11,0,D347+1))</f>
        <v>0</v>
      </c>
      <c r="E348" s="16" t="str">
        <f>IF(D348=0,"n.v.t.",IF(RecapLineair!$I$22&lt;A$344,"nee",G348))</f>
        <v>n.v.t.</v>
      </c>
      <c r="F348" s="16">
        <f>IF(A$344=RecapLineair!$I$22,RecapLineair!$H$23,99)</f>
        <v>99</v>
      </c>
      <c r="G348" s="16" t="str">
        <f>IF(D348=0,"n.v.t.",(IF(D348&lt;=RecapLineair!$H$12,"ja","nee")))</f>
        <v>n.v.t.</v>
      </c>
      <c r="H348" s="4">
        <f t="shared" si="51"/>
        <v>0.39999999982660484</v>
      </c>
      <c r="I348" s="4"/>
      <c r="J348" s="5">
        <f>IF(D348=0,0,ROUND(+H348*RecapLineair!$H$13/12,2))</f>
        <v>0</v>
      </c>
      <c r="K348" s="4"/>
      <c r="L348" s="4">
        <f>IF(E348="ja",0,IF(D348=0,0,(MIN(ROUND(IF(Selectie!$A$4=1,+RecapLineair!$L$20-J348,(IF(Selectie!$A$4=2,(RecapLineair!$H$14-RecapLineair!$H$15)/(RecapLineair!$H$11-RecapLineair!$H$12),0))),2),H348))))</f>
        <v>0</v>
      </c>
      <c r="M348" s="4"/>
      <c r="N348" s="4">
        <f t="shared" si="48"/>
        <v>0</v>
      </c>
      <c r="O348" s="4"/>
      <c r="P348" s="4">
        <f t="shared" si="50"/>
        <v>0.39999999982660484</v>
      </c>
    </row>
    <row r="349" spans="1:16" x14ac:dyDescent="0.25">
      <c r="B349" s="3">
        <f t="shared" si="49"/>
        <v>7823</v>
      </c>
      <c r="C349">
        <v>246</v>
      </c>
      <c r="D349">
        <f>IF(D348=0,0,IF(D348+1&gt;RecapLineair!H$11,0,D348+1))</f>
        <v>0</v>
      </c>
      <c r="E349" s="16" t="str">
        <f>IF(D349=0,"n.v.t.",IF(RecapLineair!$I$22&lt;A$344,"nee",G349))</f>
        <v>n.v.t.</v>
      </c>
      <c r="F349" s="16">
        <f>IF(A$344=RecapLineair!$I$22,RecapLineair!$H$23,99)</f>
        <v>99</v>
      </c>
      <c r="G349" s="16" t="str">
        <f>IF(D349=0,"n.v.t.",(IF(D349&lt;=RecapLineair!$H$12,"ja","nee")))</f>
        <v>n.v.t.</v>
      </c>
      <c r="H349" s="4">
        <f t="shared" si="51"/>
        <v>0.39999999982660484</v>
      </c>
      <c r="I349" s="4"/>
      <c r="J349" s="5">
        <f>IF(D349=0,0,ROUND(+H349*RecapLineair!$H$13/12,2))</f>
        <v>0</v>
      </c>
      <c r="K349" s="4"/>
      <c r="L349" s="4">
        <f>IF(E349="ja",0,IF(D349=0,0,(MIN(ROUND(IF(Selectie!$A$4=1,+RecapLineair!$L$20-J349,(IF(Selectie!$A$4=2,(RecapLineair!$H$14-RecapLineair!$H$15)/(RecapLineair!$H$11-RecapLineair!$H$12),0))),2),H349))))</f>
        <v>0</v>
      </c>
      <c r="M349" s="4"/>
      <c r="N349" s="4">
        <f t="shared" si="48"/>
        <v>0</v>
      </c>
      <c r="O349" s="4"/>
      <c r="P349" s="4">
        <f t="shared" si="50"/>
        <v>0.39999999982660484</v>
      </c>
    </row>
    <row r="350" spans="1:16" x14ac:dyDescent="0.25">
      <c r="B350" s="3">
        <f t="shared" si="49"/>
        <v>7853</v>
      </c>
      <c r="C350">
        <v>247</v>
      </c>
      <c r="D350">
        <f>IF(D349=0,0,IF(D349+1&gt;RecapLineair!H$11,0,D349+1))</f>
        <v>0</v>
      </c>
      <c r="E350" s="16" t="str">
        <f>IF(D350=0,"n.v.t.",IF(RecapLineair!$I$22&lt;A$344,"nee",G350))</f>
        <v>n.v.t.</v>
      </c>
      <c r="F350" s="16">
        <f>IF(A$344=RecapLineair!$I$22,RecapLineair!$H$23,99)</f>
        <v>99</v>
      </c>
      <c r="G350" s="16" t="str">
        <f>IF(D350=0,"n.v.t.",(IF(D350&lt;=RecapLineair!$H$12,"ja","nee")))</f>
        <v>n.v.t.</v>
      </c>
      <c r="H350" s="4">
        <f t="shared" si="51"/>
        <v>0.39999999982660484</v>
      </c>
      <c r="I350" s="4"/>
      <c r="J350" s="5">
        <f>IF(D350=0,0,ROUND(+H350*RecapLineair!$H$13/12,2))</f>
        <v>0</v>
      </c>
      <c r="K350" s="4"/>
      <c r="L350" s="4">
        <f>IF(E350="ja",0,IF(D350=0,0,(MIN(ROUND(IF(Selectie!$A$4=1,+RecapLineair!$L$20-J350,(IF(Selectie!$A$4=2,(RecapLineair!$H$14-RecapLineair!$H$15)/(RecapLineair!$H$11-RecapLineair!$H$12),0))),2),H350))))</f>
        <v>0</v>
      </c>
      <c r="M350" s="4"/>
      <c r="N350" s="4">
        <f t="shared" si="48"/>
        <v>0</v>
      </c>
      <c r="O350" s="4"/>
      <c r="P350" s="4">
        <f t="shared" si="50"/>
        <v>0.39999999982660484</v>
      </c>
    </row>
    <row r="351" spans="1:16" x14ac:dyDescent="0.25">
      <c r="B351" s="3">
        <f t="shared" si="49"/>
        <v>7884</v>
      </c>
      <c r="C351">
        <v>248</v>
      </c>
      <c r="D351">
        <f>IF(D350=0,0,IF(D350+1&gt;RecapLineair!H$11,0,D350+1))</f>
        <v>0</v>
      </c>
      <c r="E351" s="16" t="str">
        <f>IF(D351=0,"n.v.t.",IF(RecapLineair!$I$22&lt;A$344,"nee",G351))</f>
        <v>n.v.t.</v>
      </c>
      <c r="F351" s="16">
        <f>IF(A$344=RecapLineair!$I$22,RecapLineair!$H$23,99)</f>
        <v>99</v>
      </c>
      <c r="G351" s="16" t="str">
        <f>IF(D351=0,"n.v.t.",(IF(D351&lt;=RecapLineair!$H$12,"ja","nee")))</f>
        <v>n.v.t.</v>
      </c>
      <c r="H351" s="4">
        <f t="shared" si="51"/>
        <v>0.39999999982660484</v>
      </c>
      <c r="I351" s="4"/>
      <c r="J351" s="5">
        <f>IF(D351=0,0,ROUND(+H351*RecapLineair!$H$13/12,2))</f>
        <v>0</v>
      </c>
      <c r="K351" s="4"/>
      <c r="L351" s="4">
        <f>IF(E351="ja",0,IF(D351=0,0,(MIN(ROUND(IF(Selectie!$A$4=1,+RecapLineair!$L$20-J351,(IF(Selectie!$A$4=2,(RecapLineair!$H$14-RecapLineair!$H$15)/(RecapLineair!$H$11-RecapLineair!$H$12),0))),2),H351))))</f>
        <v>0</v>
      </c>
      <c r="M351" s="4"/>
      <c r="N351" s="4">
        <f t="shared" si="48"/>
        <v>0</v>
      </c>
      <c r="O351" s="4"/>
      <c r="P351" s="4">
        <f t="shared" si="50"/>
        <v>0.39999999982660484</v>
      </c>
    </row>
    <row r="352" spans="1:16" x14ac:dyDescent="0.25">
      <c r="B352" s="3">
        <f t="shared" si="49"/>
        <v>7915</v>
      </c>
      <c r="C352">
        <v>249</v>
      </c>
      <c r="D352">
        <f>IF(D351=0,0,IF(D351+1&gt;RecapLineair!H$11,0,D351+1))</f>
        <v>0</v>
      </c>
      <c r="E352" s="16" t="str">
        <f>IF(D352=0,"n.v.t.",IF(RecapLineair!$I$22&lt;A$344,"nee",G352))</f>
        <v>n.v.t.</v>
      </c>
      <c r="F352" s="16">
        <f>IF(A$344=RecapLineair!$I$22,RecapLineair!$H$23,99)</f>
        <v>99</v>
      </c>
      <c r="G352" s="16" t="str">
        <f>IF(D352=0,"n.v.t.",(IF(D352&lt;=RecapLineair!$H$12,"ja","nee")))</f>
        <v>n.v.t.</v>
      </c>
      <c r="H352" s="4">
        <f t="shared" si="51"/>
        <v>0.39999999982660484</v>
      </c>
      <c r="I352" s="4"/>
      <c r="J352" s="5">
        <f>IF(D352=0,0,ROUND(+H352*RecapLineair!$H$13/12,2))</f>
        <v>0</v>
      </c>
      <c r="K352" s="4"/>
      <c r="L352" s="4">
        <f>IF(E352="ja",0,IF(D352=0,0,(MIN(ROUND(IF(Selectie!$A$4=1,+RecapLineair!$L$20-J352,(IF(Selectie!$A$4=2,(RecapLineair!$H$14-RecapLineair!$H$15)/(RecapLineair!$H$11-RecapLineair!$H$12),0))),2),H352))))</f>
        <v>0</v>
      </c>
      <c r="M352" s="4"/>
      <c r="N352" s="4">
        <f t="shared" si="48"/>
        <v>0</v>
      </c>
      <c r="O352" s="4"/>
      <c r="P352" s="4">
        <f t="shared" si="50"/>
        <v>0.39999999982660484</v>
      </c>
    </row>
    <row r="353" spans="1:16" x14ac:dyDescent="0.25">
      <c r="B353" s="3">
        <f t="shared" si="49"/>
        <v>7945</v>
      </c>
      <c r="C353">
        <v>250</v>
      </c>
      <c r="D353">
        <f>IF(D352=0,0,IF(D352+1&gt;RecapLineair!H$11,0,D352+1))</f>
        <v>0</v>
      </c>
      <c r="E353" s="16" t="str">
        <f>IF(D353=0,"n.v.t.",IF(RecapLineair!$I$22&lt;A$344,"nee",G353))</f>
        <v>n.v.t.</v>
      </c>
      <c r="F353" s="16">
        <f>IF(A$344=RecapLineair!$I$22,RecapLineair!$H$23,99)</f>
        <v>99</v>
      </c>
      <c r="G353" s="16" t="str">
        <f>IF(D353=0,"n.v.t.",(IF(D353&lt;=RecapLineair!$H$12,"ja","nee")))</f>
        <v>n.v.t.</v>
      </c>
      <c r="H353" s="4">
        <f t="shared" si="51"/>
        <v>0.39999999982660484</v>
      </c>
      <c r="I353" s="4"/>
      <c r="J353" s="5">
        <f>IF(D353=0,0,ROUND(+H353*RecapLineair!$H$13/12,2))</f>
        <v>0</v>
      </c>
      <c r="K353" s="4"/>
      <c r="L353" s="4">
        <f>IF(E353="ja",0,IF(D353=0,0,(MIN(ROUND(IF(Selectie!$A$4=1,+RecapLineair!$L$20-J353,(IF(Selectie!$A$4=2,(RecapLineair!$H$14-RecapLineair!$H$15)/(RecapLineair!$H$11-RecapLineair!$H$12),0))),2),H353))))</f>
        <v>0</v>
      </c>
      <c r="M353" s="4"/>
      <c r="N353" s="4">
        <f t="shared" si="48"/>
        <v>0</v>
      </c>
      <c r="O353" s="4"/>
      <c r="P353" s="4">
        <f t="shared" si="50"/>
        <v>0.39999999982660484</v>
      </c>
    </row>
    <row r="354" spans="1:16" x14ac:dyDescent="0.25">
      <c r="B354" s="3">
        <f t="shared" si="49"/>
        <v>7976</v>
      </c>
      <c r="C354">
        <v>251</v>
      </c>
      <c r="D354">
        <f>IF(D353=0,0,IF(D353+1&gt;RecapLineair!H$11,0,D353+1))</f>
        <v>0</v>
      </c>
      <c r="E354" s="16" t="str">
        <f>IF(D354=0,"n.v.t.",IF(RecapLineair!$I$22&lt;A$344,"nee",G354))</f>
        <v>n.v.t.</v>
      </c>
      <c r="F354" s="16">
        <f>IF(A$344=RecapLineair!$I$22,RecapLineair!$H$23,99)</f>
        <v>99</v>
      </c>
      <c r="G354" s="16" t="str">
        <f>IF(D354=0,"n.v.t.",(IF(D354&lt;=RecapLineair!$H$12,"ja","nee")))</f>
        <v>n.v.t.</v>
      </c>
      <c r="H354" s="4">
        <f t="shared" si="51"/>
        <v>0.39999999982660484</v>
      </c>
      <c r="I354" s="4"/>
      <c r="J354" s="5">
        <f>IF(D354=0,0,ROUND(+H354*RecapLineair!$H$13/12,2))</f>
        <v>0</v>
      </c>
      <c r="K354" s="4"/>
      <c r="L354" s="4">
        <f>IF(E354="ja",0,IF(D354=0,0,(MIN(ROUND(IF(Selectie!$A$4=1,+RecapLineair!$L$20-J354,(IF(Selectie!$A$4=2,(RecapLineair!$H$14-RecapLineair!$H$15)/(RecapLineair!$H$11-RecapLineair!$H$12),0))),2),H354))))</f>
        <v>0</v>
      </c>
      <c r="M354" s="4"/>
      <c r="N354" s="4">
        <f t="shared" si="48"/>
        <v>0</v>
      </c>
      <c r="O354" s="4"/>
      <c r="P354" s="4">
        <f t="shared" si="50"/>
        <v>0.39999999982660484</v>
      </c>
    </row>
    <row r="355" spans="1:16" x14ac:dyDescent="0.25">
      <c r="B355" s="3">
        <f t="shared" si="49"/>
        <v>8006</v>
      </c>
      <c r="C355">
        <v>252</v>
      </c>
      <c r="D355">
        <f>IF(D354=0,0,IF(D354+1&gt;RecapLineair!H$11,0,D354+1))</f>
        <v>0</v>
      </c>
      <c r="E355" s="16" t="str">
        <f>IF(D355=0,"n.v.t.",IF(RecapLineair!$I$22&lt;A$344,"nee",G355))</f>
        <v>n.v.t.</v>
      </c>
      <c r="F355" s="16">
        <f>IF(A$344=RecapLineair!$I$22,RecapLineair!$H$23,99)</f>
        <v>99</v>
      </c>
      <c r="G355" s="16" t="str">
        <f>IF(D355=0,"n.v.t.",(IF(D355&lt;=RecapLineair!$H$12,"ja","nee")))</f>
        <v>n.v.t.</v>
      </c>
      <c r="H355" s="4">
        <f t="shared" si="51"/>
        <v>0.39999999982660484</v>
      </c>
      <c r="I355" s="4"/>
      <c r="J355" s="5">
        <f>IF(D355=0,0,ROUND(+H355*RecapLineair!$H$13/12,2))</f>
        <v>0</v>
      </c>
      <c r="K355" s="4"/>
      <c r="L355" s="4">
        <f>IF(E355="ja",0,IF(D355=0,0,(MIN(ROUND(IF(Selectie!$A$4=1,+RecapLineair!$L$20-J355,(IF(Selectie!$A$4=2,(RecapLineair!$H$14-RecapLineair!$H$15)/(RecapLineair!$H$11-RecapLineair!$H$12),0))),2),H355))))</f>
        <v>0</v>
      </c>
      <c r="M355" s="4"/>
      <c r="N355" s="4">
        <f t="shared" si="48"/>
        <v>0</v>
      </c>
      <c r="O355" s="4"/>
      <c r="P355" s="4">
        <f t="shared" si="50"/>
        <v>0.39999999982660484</v>
      </c>
    </row>
    <row r="356" spans="1:16" x14ac:dyDescent="0.25">
      <c r="B356" s="3"/>
      <c r="E356" s="16"/>
      <c r="F356" s="16"/>
      <c r="G356" s="16"/>
      <c r="H356" s="4"/>
      <c r="I356" s="29"/>
      <c r="J356" s="28">
        <f>SUM(J344:J355)</f>
        <v>0</v>
      </c>
      <c r="K356" s="29"/>
      <c r="L356" s="28">
        <f>SUM(L344:L355)</f>
        <v>0</v>
      </c>
      <c r="M356" s="29"/>
      <c r="N356" s="28">
        <f>J356+L356</f>
        <v>0</v>
      </c>
      <c r="O356" s="29"/>
      <c r="P356" s="4"/>
    </row>
    <row r="357" spans="1:16" x14ac:dyDescent="0.25">
      <c r="B357" s="3"/>
      <c r="E357" s="16"/>
      <c r="F357" s="16"/>
      <c r="G357" s="16"/>
      <c r="H357" s="4"/>
      <c r="I357" s="29"/>
      <c r="J357" s="29"/>
      <c r="K357" s="29"/>
      <c r="L357" s="29"/>
      <c r="M357" s="29"/>
      <c r="N357" s="29"/>
      <c r="O357" s="29"/>
      <c r="P357" s="4"/>
    </row>
    <row r="358" spans="1:16" x14ac:dyDescent="0.25">
      <c r="A358" s="2">
        <f>A344+1</f>
        <v>2040</v>
      </c>
      <c r="B358" s="3">
        <f t="shared" ref="B358:B369" si="52">DATE(1,C358,1)</f>
        <v>8037</v>
      </c>
      <c r="C358">
        <v>253</v>
      </c>
      <c r="D358">
        <f>IF(D355=0,0,IF(D355+1&gt;RecapLineair!H$11,0,D355+1))</f>
        <v>0</v>
      </c>
      <c r="E358" s="16" t="str">
        <f>IF(D358=0,"n.v.t.",IF(RecapLineair!$I$22&lt;A$358,"nee",G358))</f>
        <v>n.v.t.</v>
      </c>
      <c r="F358" s="16">
        <f>IF(A$358=RecapLineair!$I$22,RecapLineair!$H$23,99)</f>
        <v>99</v>
      </c>
      <c r="G358" s="16" t="str">
        <f>IF(D358=0,"n.v.t.",(IF(D358&lt;=RecapLineair!$H$12,"ja","nee")))</f>
        <v>n.v.t.</v>
      </c>
      <c r="H358" s="4">
        <f>+P355</f>
        <v>0.39999999982660484</v>
      </c>
      <c r="I358" s="4"/>
      <c r="J358" s="5">
        <f>IF(D358=0,0,ROUND(+H358*RecapLineair!$H$13/12,2))</f>
        <v>0</v>
      </c>
      <c r="K358" s="4"/>
      <c r="L358" s="4">
        <f>IF(E358="ja",0,IF(D358=0,0,(MIN(ROUND(IF(Selectie!$A$4=1,+RecapLineair!$L$20-J358,(IF(Selectie!$A$4=2,(RecapLineair!$H$14-RecapLineair!$H$15)/(RecapLineair!$H$11-RecapLineair!$H$12),0))),2),H358))))</f>
        <v>0</v>
      </c>
      <c r="M358" s="4"/>
      <c r="N358" s="4">
        <f t="shared" si="48"/>
        <v>0</v>
      </c>
      <c r="O358" s="4"/>
      <c r="P358" s="4">
        <f t="shared" ref="P358:P369" si="53">+H358-L358</f>
        <v>0.39999999982660484</v>
      </c>
    </row>
    <row r="359" spans="1:16" x14ac:dyDescent="0.25">
      <c r="B359" s="3">
        <f t="shared" si="52"/>
        <v>8068</v>
      </c>
      <c r="C359">
        <v>254</v>
      </c>
      <c r="D359">
        <f>IF(D358=0,0,IF(D358+1&gt;RecapLineair!H$11,0,D358+1))</f>
        <v>0</v>
      </c>
      <c r="E359" s="16" t="str">
        <f>IF(D359=0,"n.v.t.",IF(RecapLineair!$I$22&lt;A$358,"nee",G359))</f>
        <v>n.v.t.</v>
      </c>
      <c r="F359" s="16">
        <f>IF(A$358=RecapLineair!$I$22,RecapLineair!$H$23,99)</f>
        <v>99</v>
      </c>
      <c r="G359" s="16" t="str">
        <f>IF(D359=0,"n.v.t.",(IF(D359&lt;=RecapLineair!$H$12,"ja","nee")))</f>
        <v>n.v.t.</v>
      </c>
      <c r="H359" s="4">
        <f t="shared" ref="H359:H369" si="54">+P358</f>
        <v>0.39999999982660484</v>
      </c>
      <c r="I359" s="4"/>
      <c r="J359" s="5">
        <f>IF(D359=0,0,ROUND(+H359*RecapLineair!$H$13/12,2))</f>
        <v>0</v>
      </c>
      <c r="K359" s="4"/>
      <c r="L359" s="4">
        <f>IF(E359="ja",0,IF(D359=0,0,(MIN(ROUND(IF(Selectie!$A$4=1,+RecapLineair!$L$20-J359,(IF(Selectie!$A$4=2,(RecapLineair!$H$14-RecapLineair!$H$15)/(RecapLineair!$H$11-RecapLineair!$H$12),0))),2),H359))))</f>
        <v>0</v>
      </c>
      <c r="M359" s="4"/>
      <c r="N359" s="4">
        <f t="shared" si="48"/>
        <v>0</v>
      </c>
      <c r="O359" s="4"/>
      <c r="P359" s="4">
        <f t="shared" si="53"/>
        <v>0.39999999982660484</v>
      </c>
    </row>
    <row r="360" spans="1:16" x14ac:dyDescent="0.25">
      <c r="B360" s="3">
        <f t="shared" si="52"/>
        <v>8096</v>
      </c>
      <c r="C360">
        <v>255</v>
      </c>
      <c r="D360">
        <f>IF(D359=0,0,IF(D359+1&gt;RecapLineair!H$11,0,D359+1))</f>
        <v>0</v>
      </c>
      <c r="E360" s="16" t="str">
        <f>IF(D360=0,"n.v.t.",IF(RecapLineair!$I$22&lt;A$358,"nee",G360))</f>
        <v>n.v.t.</v>
      </c>
      <c r="F360" s="16">
        <f>IF(A$358=RecapLineair!$I$22,RecapLineair!$H$23,99)</f>
        <v>99</v>
      </c>
      <c r="G360" s="16" t="str">
        <f>IF(D360=0,"n.v.t.",(IF(D360&lt;=RecapLineair!$H$12,"ja","nee")))</f>
        <v>n.v.t.</v>
      </c>
      <c r="H360" s="4">
        <f t="shared" si="54"/>
        <v>0.39999999982660484</v>
      </c>
      <c r="I360" s="4"/>
      <c r="J360" s="5">
        <f>IF(D360=0,0,ROUND(+H360*RecapLineair!$H$13/12,2))</f>
        <v>0</v>
      </c>
      <c r="K360" s="4"/>
      <c r="L360" s="4">
        <f>IF(E360="ja",0,IF(D360=0,0,(MIN(ROUND(IF(Selectie!$A$4=1,+RecapLineair!$L$20-J360,(IF(Selectie!$A$4=2,(RecapLineair!$H$14-RecapLineair!$H$15)/(RecapLineair!$H$11-RecapLineair!$H$12),0))),2),H360))))</f>
        <v>0</v>
      </c>
      <c r="M360" s="4"/>
      <c r="N360" s="4">
        <f t="shared" si="48"/>
        <v>0</v>
      </c>
      <c r="O360" s="4"/>
      <c r="P360" s="4">
        <f t="shared" si="53"/>
        <v>0.39999999982660484</v>
      </c>
    </row>
    <row r="361" spans="1:16" x14ac:dyDescent="0.25">
      <c r="B361" s="3">
        <f t="shared" si="52"/>
        <v>8127</v>
      </c>
      <c r="C361">
        <v>256</v>
      </c>
      <c r="D361">
        <f>IF(D360=0,0,IF(D360+1&gt;RecapLineair!H$11,0,D360+1))</f>
        <v>0</v>
      </c>
      <c r="E361" s="16" t="str">
        <f>IF(D361=0,"n.v.t.",IF(RecapLineair!$I$22&lt;A$358,"nee",G361))</f>
        <v>n.v.t.</v>
      </c>
      <c r="F361" s="16">
        <f>IF(A$358=RecapLineair!$I$22,RecapLineair!$H$23,99)</f>
        <v>99</v>
      </c>
      <c r="G361" s="16" t="str">
        <f>IF(D361=0,"n.v.t.",(IF(D361&lt;=RecapLineair!$H$12,"ja","nee")))</f>
        <v>n.v.t.</v>
      </c>
      <c r="H361" s="4">
        <f t="shared" si="54"/>
        <v>0.39999999982660484</v>
      </c>
      <c r="I361" s="4"/>
      <c r="J361" s="5">
        <f>IF(D361=0,0,ROUND(+H361*RecapLineair!$H$13/12,2))</f>
        <v>0</v>
      </c>
      <c r="K361" s="4"/>
      <c r="L361" s="4">
        <f>IF(E361="ja",0,IF(D361=0,0,(MIN(ROUND(IF(Selectie!$A$4=1,+RecapLineair!$L$20-J361,(IF(Selectie!$A$4=2,(RecapLineair!$H$14-RecapLineair!$H$15)/(RecapLineair!$H$11-RecapLineair!$H$12),0))),2),H361))))</f>
        <v>0</v>
      </c>
      <c r="M361" s="4"/>
      <c r="N361" s="4">
        <f t="shared" si="48"/>
        <v>0</v>
      </c>
      <c r="O361" s="4"/>
      <c r="P361" s="4">
        <f t="shared" si="53"/>
        <v>0.39999999982660484</v>
      </c>
    </row>
    <row r="362" spans="1:16" x14ac:dyDescent="0.25">
      <c r="B362" s="3">
        <f t="shared" si="52"/>
        <v>8157</v>
      </c>
      <c r="C362">
        <v>257</v>
      </c>
      <c r="D362">
        <f>IF(D361=0,0,IF(D361+1&gt;RecapLineair!H$11,0,D361+1))</f>
        <v>0</v>
      </c>
      <c r="E362" s="16" t="str">
        <f>IF(D362=0,"n.v.t.",IF(RecapLineair!$I$22&lt;A$358,"nee",G362))</f>
        <v>n.v.t.</v>
      </c>
      <c r="F362" s="16">
        <f>IF(A$358=RecapLineair!$I$22,RecapLineair!$H$23,99)</f>
        <v>99</v>
      </c>
      <c r="G362" s="16" t="str">
        <f>IF(D362=0,"n.v.t.",(IF(D362&lt;=RecapLineair!$H$12,"ja","nee")))</f>
        <v>n.v.t.</v>
      </c>
      <c r="H362" s="4">
        <f t="shared" si="54"/>
        <v>0.39999999982660484</v>
      </c>
      <c r="I362" s="4"/>
      <c r="J362" s="5">
        <f>IF(D362=0,0,ROUND(+H362*RecapLineair!$H$13/12,2))</f>
        <v>0</v>
      </c>
      <c r="K362" s="4"/>
      <c r="L362" s="4">
        <f>IF(E362="ja",0,IF(D362=0,0,(MIN(ROUND(IF(Selectie!$A$4=1,+RecapLineair!$L$20-J362,(IF(Selectie!$A$4=2,(RecapLineair!$H$14-RecapLineair!$H$15)/(RecapLineair!$H$11-RecapLineair!$H$12),0))),2),H362))))</f>
        <v>0</v>
      </c>
      <c r="M362" s="4"/>
      <c r="N362" s="4">
        <f t="shared" si="48"/>
        <v>0</v>
      </c>
      <c r="O362" s="4"/>
      <c r="P362" s="4">
        <f t="shared" si="53"/>
        <v>0.39999999982660484</v>
      </c>
    </row>
    <row r="363" spans="1:16" x14ac:dyDescent="0.25">
      <c r="B363" s="3">
        <f t="shared" si="52"/>
        <v>8188</v>
      </c>
      <c r="C363">
        <v>258</v>
      </c>
      <c r="D363">
        <f>IF(D362=0,0,IF(D362+1&gt;RecapLineair!H$11,0,D362+1))</f>
        <v>0</v>
      </c>
      <c r="E363" s="16" t="str">
        <f>IF(D363=0,"n.v.t.",IF(RecapLineair!$I$22&lt;A$358,"nee",G363))</f>
        <v>n.v.t.</v>
      </c>
      <c r="F363" s="16">
        <f>IF(A$358=RecapLineair!$I$22,RecapLineair!$H$23,99)</f>
        <v>99</v>
      </c>
      <c r="G363" s="16" t="str">
        <f>IF(D363=0,"n.v.t.",(IF(D363&lt;=RecapLineair!$H$12,"ja","nee")))</f>
        <v>n.v.t.</v>
      </c>
      <c r="H363" s="4">
        <f t="shared" si="54"/>
        <v>0.39999999982660484</v>
      </c>
      <c r="I363" s="4"/>
      <c r="J363" s="5">
        <f>IF(D363=0,0,ROUND(+H363*RecapLineair!$H$13/12,2))</f>
        <v>0</v>
      </c>
      <c r="K363" s="4"/>
      <c r="L363" s="4">
        <f>IF(E363="ja",0,IF(D363=0,0,(MIN(ROUND(IF(Selectie!$A$4=1,+RecapLineair!$L$20-J363,(IF(Selectie!$A$4=2,(RecapLineair!$H$14-RecapLineair!$H$15)/(RecapLineair!$H$11-RecapLineair!$H$12),0))),2),H363))))</f>
        <v>0</v>
      </c>
      <c r="M363" s="4"/>
      <c r="N363" s="4">
        <f t="shared" si="48"/>
        <v>0</v>
      </c>
      <c r="O363" s="4"/>
      <c r="P363" s="4">
        <f t="shared" si="53"/>
        <v>0.39999999982660484</v>
      </c>
    </row>
    <row r="364" spans="1:16" x14ac:dyDescent="0.25">
      <c r="B364" s="3">
        <f t="shared" si="52"/>
        <v>8218</v>
      </c>
      <c r="C364">
        <v>259</v>
      </c>
      <c r="D364">
        <f>IF(D363=0,0,IF(D363+1&gt;RecapLineair!H$11,0,D363+1))</f>
        <v>0</v>
      </c>
      <c r="E364" s="16" t="str">
        <f>IF(D364=0,"n.v.t.",IF(RecapLineair!$I$22&lt;A$358,"nee",G364))</f>
        <v>n.v.t.</v>
      </c>
      <c r="F364" s="16">
        <f>IF(A$358=RecapLineair!$I$22,RecapLineair!$H$23,99)</f>
        <v>99</v>
      </c>
      <c r="G364" s="16" t="str">
        <f>IF(D364=0,"n.v.t.",(IF(D364&lt;=RecapLineair!$H$12,"ja","nee")))</f>
        <v>n.v.t.</v>
      </c>
      <c r="H364" s="4">
        <f t="shared" si="54"/>
        <v>0.39999999982660484</v>
      </c>
      <c r="I364" s="4"/>
      <c r="J364" s="5">
        <f>IF(D364=0,0,ROUND(+H364*RecapLineair!$H$13/12,2))</f>
        <v>0</v>
      </c>
      <c r="K364" s="4"/>
      <c r="L364" s="4">
        <f>IF(E364="ja",0,IF(D364=0,0,(MIN(ROUND(IF(Selectie!$A$4=1,+RecapLineair!$L$20-J364,(IF(Selectie!$A$4=2,(RecapLineair!$H$14-RecapLineair!$H$15)/(RecapLineair!$H$11-RecapLineair!$H$12),0))),2),H364))))</f>
        <v>0</v>
      </c>
      <c r="M364" s="4"/>
      <c r="N364" s="4">
        <f t="shared" si="48"/>
        <v>0</v>
      </c>
      <c r="O364" s="4"/>
      <c r="P364" s="4">
        <f t="shared" si="53"/>
        <v>0.39999999982660484</v>
      </c>
    </row>
    <row r="365" spans="1:16" x14ac:dyDescent="0.25">
      <c r="B365" s="3">
        <f t="shared" si="52"/>
        <v>8249</v>
      </c>
      <c r="C365">
        <v>260</v>
      </c>
      <c r="D365">
        <f>IF(D364=0,0,IF(D364+1&gt;RecapLineair!H$11,0,D364+1))</f>
        <v>0</v>
      </c>
      <c r="E365" s="16" t="str">
        <f>IF(D365=0,"n.v.t.",IF(RecapLineair!$I$22&lt;A$358,"nee",G365))</f>
        <v>n.v.t.</v>
      </c>
      <c r="F365" s="16">
        <f>IF(A$358=RecapLineair!$I$22,RecapLineair!$H$23,99)</f>
        <v>99</v>
      </c>
      <c r="G365" s="16" t="str">
        <f>IF(D365=0,"n.v.t.",(IF(D365&lt;=RecapLineair!$H$12,"ja","nee")))</f>
        <v>n.v.t.</v>
      </c>
      <c r="H365" s="4">
        <f t="shared" si="54"/>
        <v>0.39999999982660484</v>
      </c>
      <c r="I365" s="4"/>
      <c r="J365" s="5">
        <f>IF(D365=0,0,ROUND(+H365*RecapLineair!$H$13/12,2))</f>
        <v>0</v>
      </c>
      <c r="K365" s="4"/>
      <c r="L365" s="4">
        <f>IF(E365="ja",0,IF(D365=0,0,(MIN(ROUND(IF(Selectie!$A$4=1,+RecapLineair!$L$20-J365,(IF(Selectie!$A$4=2,(RecapLineair!$H$14-RecapLineair!$H$15)/(RecapLineair!$H$11-RecapLineair!$H$12),0))),2),H365))))</f>
        <v>0</v>
      </c>
      <c r="M365" s="4"/>
      <c r="N365" s="4">
        <f t="shared" si="48"/>
        <v>0</v>
      </c>
      <c r="O365" s="4"/>
      <c r="P365" s="4">
        <f t="shared" si="53"/>
        <v>0.39999999982660484</v>
      </c>
    </row>
    <row r="366" spans="1:16" x14ac:dyDescent="0.25">
      <c r="B366" s="3">
        <f t="shared" si="52"/>
        <v>8280</v>
      </c>
      <c r="C366">
        <v>261</v>
      </c>
      <c r="D366">
        <f>IF(D365=0,0,IF(D365+1&gt;RecapLineair!H$11,0,D365+1))</f>
        <v>0</v>
      </c>
      <c r="E366" s="16" t="str">
        <f>IF(D366=0,"n.v.t.",IF(RecapLineair!$I$22&lt;A$358,"nee",G366))</f>
        <v>n.v.t.</v>
      </c>
      <c r="F366" s="16">
        <f>IF(A$358=RecapLineair!$I$22,RecapLineair!$H$23,99)</f>
        <v>99</v>
      </c>
      <c r="G366" s="16" t="str">
        <f>IF(D366=0,"n.v.t.",(IF(D366&lt;=RecapLineair!$H$12,"ja","nee")))</f>
        <v>n.v.t.</v>
      </c>
      <c r="H366" s="4">
        <f t="shared" si="54"/>
        <v>0.39999999982660484</v>
      </c>
      <c r="I366" s="4"/>
      <c r="J366" s="5">
        <f>IF(D366=0,0,ROUND(+H366*RecapLineair!$H$13/12,2))</f>
        <v>0</v>
      </c>
      <c r="K366" s="4"/>
      <c r="L366" s="4">
        <f>IF(E366="ja",0,IF(D366=0,0,(MIN(ROUND(IF(Selectie!$A$4=1,+RecapLineair!$L$20-J366,(IF(Selectie!$A$4=2,(RecapLineair!$H$14-RecapLineair!$H$15)/(RecapLineair!$H$11-RecapLineair!$H$12),0))),2),H366))))</f>
        <v>0</v>
      </c>
      <c r="M366" s="4"/>
      <c r="N366" s="4">
        <f t="shared" si="48"/>
        <v>0</v>
      </c>
      <c r="O366" s="4"/>
      <c r="P366" s="4">
        <f t="shared" si="53"/>
        <v>0.39999999982660484</v>
      </c>
    </row>
    <row r="367" spans="1:16" x14ac:dyDescent="0.25">
      <c r="B367" s="3">
        <f t="shared" si="52"/>
        <v>8310</v>
      </c>
      <c r="C367">
        <v>262</v>
      </c>
      <c r="D367">
        <f>IF(D366=0,0,IF(D366+1&gt;RecapLineair!H$11,0,D366+1))</f>
        <v>0</v>
      </c>
      <c r="E367" s="16" t="str">
        <f>IF(D367=0,"n.v.t.",IF(RecapLineair!$I$22&lt;A$358,"nee",G367))</f>
        <v>n.v.t.</v>
      </c>
      <c r="F367" s="16">
        <f>IF(A$358=RecapLineair!$I$22,RecapLineair!$H$23,99)</f>
        <v>99</v>
      </c>
      <c r="G367" s="16" t="str">
        <f>IF(D367=0,"n.v.t.",(IF(D367&lt;=RecapLineair!$H$12,"ja","nee")))</f>
        <v>n.v.t.</v>
      </c>
      <c r="H367" s="4">
        <f t="shared" si="54"/>
        <v>0.39999999982660484</v>
      </c>
      <c r="I367" s="4"/>
      <c r="J367" s="5">
        <f>IF(D367=0,0,ROUND(+H367*RecapLineair!$H$13/12,2))</f>
        <v>0</v>
      </c>
      <c r="K367" s="4"/>
      <c r="L367" s="4">
        <f>IF(E367="ja",0,IF(D367=0,0,(MIN(ROUND(IF(Selectie!$A$4=1,+RecapLineair!$L$20-J367,(IF(Selectie!$A$4=2,(RecapLineair!$H$14-RecapLineair!$H$15)/(RecapLineair!$H$11-RecapLineair!$H$12),0))),2),H367))))</f>
        <v>0</v>
      </c>
      <c r="M367" s="4"/>
      <c r="N367" s="4">
        <f t="shared" si="48"/>
        <v>0</v>
      </c>
      <c r="O367" s="4"/>
      <c r="P367" s="4">
        <f t="shared" si="53"/>
        <v>0.39999999982660484</v>
      </c>
    </row>
    <row r="368" spans="1:16" x14ac:dyDescent="0.25">
      <c r="B368" s="3">
        <f t="shared" si="52"/>
        <v>8341</v>
      </c>
      <c r="C368">
        <v>263</v>
      </c>
      <c r="D368">
        <f>IF(D367=0,0,IF(D367+1&gt;RecapLineair!H$11,0,D367+1))</f>
        <v>0</v>
      </c>
      <c r="E368" s="16" t="str">
        <f>IF(D368=0,"n.v.t.",IF(RecapLineair!$I$22&lt;A$358,"nee",G368))</f>
        <v>n.v.t.</v>
      </c>
      <c r="F368" s="16">
        <f>IF(A$358=RecapLineair!$I$22,RecapLineair!$H$23,99)</f>
        <v>99</v>
      </c>
      <c r="G368" s="16" t="str">
        <f>IF(D368=0,"n.v.t.",(IF(D368&lt;=RecapLineair!$H$12,"ja","nee")))</f>
        <v>n.v.t.</v>
      </c>
      <c r="H368" s="4">
        <f t="shared" si="54"/>
        <v>0.39999999982660484</v>
      </c>
      <c r="I368" s="4"/>
      <c r="J368" s="5">
        <f>IF(D368=0,0,ROUND(+H368*RecapLineair!$H$13/12,2))</f>
        <v>0</v>
      </c>
      <c r="K368" s="4"/>
      <c r="L368" s="4">
        <f>IF(E368="ja",0,IF(D368=0,0,(MIN(ROUND(IF(Selectie!$A$4=1,+RecapLineair!$L$20-J368,(IF(Selectie!$A$4=2,(RecapLineair!$H$14-RecapLineair!$H$15)/(RecapLineair!$H$11-RecapLineair!$H$12),0))),2),H368))))</f>
        <v>0</v>
      </c>
      <c r="M368" s="4"/>
      <c r="N368" s="4">
        <f t="shared" si="48"/>
        <v>0</v>
      </c>
      <c r="O368" s="4"/>
      <c r="P368" s="4">
        <f t="shared" si="53"/>
        <v>0.39999999982660484</v>
      </c>
    </row>
    <row r="369" spans="1:16" x14ac:dyDescent="0.25">
      <c r="B369" s="3">
        <f t="shared" si="52"/>
        <v>8371</v>
      </c>
      <c r="C369">
        <v>264</v>
      </c>
      <c r="D369">
        <f>IF(D368=0,0,IF(D368+1&gt;RecapLineair!H$11,0,D368+1))</f>
        <v>0</v>
      </c>
      <c r="E369" s="16" t="str">
        <f>IF(D369=0,"n.v.t.",IF(RecapLineair!$I$22&lt;A$358,"nee",G369))</f>
        <v>n.v.t.</v>
      </c>
      <c r="F369" s="16">
        <f>IF(A$358=RecapLineair!$I$22,RecapLineair!$H$23,99)</f>
        <v>99</v>
      </c>
      <c r="G369" s="16" t="str">
        <f>IF(D369=0,"n.v.t.",(IF(D369&lt;=RecapLineair!$H$12,"ja","nee")))</f>
        <v>n.v.t.</v>
      </c>
      <c r="H369" s="4">
        <f t="shared" si="54"/>
        <v>0.39999999982660484</v>
      </c>
      <c r="I369" s="4"/>
      <c r="J369" s="5">
        <f>IF(D369=0,0,ROUND(+H369*RecapLineair!$H$13/12,2))</f>
        <v>0</v>
      </c>
      <c r="K369" s="4"/>
      <c r="L369" s="4">
        <f>IF(E369="ja",0,IF(D369=0,0,(MIN(ROUND(IF(Selectie!$A$4=1,+RecapLineair!$L$20-J369,(IF(Selectie!$A$4=2,(RecapLineair!$H$14-RecapLineair!$H$15)/(RecapLineair!$H$11-RecapLineair!$H$12),0))),2),H369))))</f>
        <v>0</v>
      </c>
      <c r="M369" s="4"/>
      <c r="N369" s="4">
        <f t="shared" si="48"/>
        <v>0</v>
      </c>
      <c r="O369" s="4"/>
      <c r="P369" s="4">
        <f t="shared" si="53"/>
        <v>0.39999999982660484</v>
      </c>
    </row>
    <row r="370" spans="1:16" x14ac:dyDescent="0.25">
      <c r="B370" s="3"/>
      <c r="E370" s="16"/>
      <c r="F370" s="16"/>
      <c r="G370" s="16"/>
      <c r="H370" s="4"/>
      <c r="I370" s="29"/>
      <c r="J370" s="28">
        <f>SUM(J358:J369)</f>
        <v>0</v>
      </c>
      <c r="K370" s="29"/>
      <c r="L370" s="28">
        <f>SUM(L358:L369)</f>
        <v>0</v>
      </c>
      <c r="M370" s="29"/>
      <c r="N370" s="28">
        <f>J370+L370</f>
        <v>0</v>
      </c>
      <c r="O370" s="29"/>
      <c r="P370" s="4"/>
    </row>
    <row r="371" spans="1:16" x14ac:dyDescent="0.25">
      <c r="B371" s="3"/>
      <c r="E371" s="16"/>
      <c r="F371" s="16"/>
      <c r="G371" s="16"/>
      <c r="H371" s="4"/>
      <c r="I371" s="29"/>
      <c r="J371" s="29"/>
      <c r="K371" s="29"/>
      <c r="L371" s="29"/>
      <c r="M371" s="29"/>
      <c r="N371" s="29"/>
      <c r="O371" s="29"/>
      <c r="P371" s="4"/>
    </row>
    <row r="372" spans="1:16" x14ac:dyDescent="0.25">
      <c r="A372" s="2">
        <f>A358+1</f>
        <v>2041</v>
      </c>
      <c r="B372" s="3">
        <f t="shared" ref="B372:B383" si="55">DATE(1,C372,1)</f>
        <v>8402</v>
      </c>
      <c r="C372">
        <v>265</v>
      </c>
      <c r="D372">
        <f>IF(D369=0,0,IF(D369+1&gt;RecapLineair!H$11,0,D369+1))</f>
        <v>0</v>
      </c>
      <c r="E372" s="16" t="str">
        <f>IF(D372=0,"n.v.t.",IF(RecapLineair!$I$22&lt;A$372,"nee",G372))</f>
        <v>n.v.t.</v>
      </c>
      <c r="F372" s="16">
        <f>IF(A$372=RecapLineair!$I$22,RecapLineair!$H$23,99)</f>
        <v>99</v>
      </c>
      <c r="G372" s="16" t="str">
        <f>IF(D372=0,"n.v.t.",(IF(D372&lt;=RecapLineair!$H$12,"ja","nee")))</f>
        <v>n.v.t.</v>
      </c>
      <c r="H372" s="4">
        <f>+P369</f>
        <v>0.39999999982660484</v>
      </c>
      <c r="I372" s="4"/>
      <c r="J372" s="5">
        <f>IF(D372=0,0,ROUND(+H372*RecapLineair!$H$13/12,2))</f>
        <v>0</v>
      </c>
      <c r="K372" s="4"/>
      <c r="L372" s="4">
        <f>IF(E372="ja",0,IF(D372=0,0,(MIN(ROUND(IF(Selectie!$A$4=1,+RecapLineair!$L$20-J372,(IF(Selectie!$A$4=2,(RecapLineair!$H$14-RecapLineair!$H$15)/(RecapLineair!$H$11-RecapLineair!$H$12),0))),2),H372))))</f>
        <v>0</v>
      </c>
      <c r="M372" s="4"/>
      <c r="N372" s="4">
        <f t="shared" si="48"/>
        <v>0</v>
      </c>
      <c r="O372" s="4"/>
      <c r="P372" s="4">
        <f t="shared" ref="P372:P383" si="56">+H372-L372</f>
        <v>0.39999999982660484</v>
      </c>
    </row>
    <row r="373" spans="1:16" x14ac:dyDescent="0.25">
      <c r="B373" s="3">
        <f t="shared" si="55"/>
        <v>8433</v>
      </c>
      <c r="C373">
        <v>266</v>
      </c>
      <c r="D373">
        <f>IF(D372=0,0,IF(D372+1&gt;RecapLineair!H$11,0,D372+1))</f>
        <v>0</v>
      </c>
      <c r="E373" s="16" t="str">
        <f>IF(D373=0,"n.v.t.",IF(RecapLineair!$I$22&lt;A$372,"nee",G373))</f>
        <v>n.v.t.</v>
      </c>
      <c r="F373" s="16">
        <f>IF(A$372=RecapLineair!$I$22,RecapLineair!$H$23,99)</f>
        <v>99</v>
      </c>
      <c r="G373" s="16" t="str">
        <f>IF(D373=0,"n.v.t.",(IF(D373&lt;=RecapLineair!$H$12,"ja","nee")))</f>
        <v>n.v.t.</v>
      </c>
      <c r="H373" s="4">
        <f t="shared" ref="H373:H383" si="57">+P372</f>
        <v>0.39999999982660484</v>
      </c>
      <c r="I373" s="4"/>
      <c r="J373" s="5">
        <f>IF(D373=0,0,ROUND(+H373*RecapLineair!$H$13/12,2))</f>
        <v>0</v>
      </c>
      <c r="K373" s="4"/>
      <c r="L373" s="4">
        <f>IF(E373="ja",0,IF(D373=0,0,(MIN(ROUND(IF(Selectie!$A$4=1,+RecapLineair!$L$20-J373,(IF(Selectie!$A$4=2,(RecapLineair!$H$14-RecapLineair!$H$15)/(RecapLineair!$H$11-RecapLineair!$H$12),0))),2),H373))))</f>
        <v>0</v>
      </c>
      <c r="M373" s="4"/>
      <c r="N373" s="4">
        <f t="shared" si="48"/>
        <v>0</v>
      </c>
      <c r="O373" s="4"/>
      <c r="P373" s="4">
        <f t="shared" si="56"/>
        <v>0.39999999982660484</v>
      </c>
    </row>
    <row r="374" spans="1:16" x14ac:dyDescent="0.25">
      <c r="B374" s="3">
        <f t="shared" si="55"/>
        <v>8461</v>
      </c>
      <c r="C374">
        <v>267</v>
      </c>
      <c r="D374">
        <f>IF(D373=0,0,IF(D373+1&gt;RecapLineair!H$11,0,D373+1))</f>
        <v>0</v>
      </c>
      <c r="E374" s="16" t="str">
        <f>IF(D374=0,"n.v.t.",IF(RecapLineair!$I$22&lt;A$372,"nee",G374))</f>
        <v>n.v.t.</v>
      </c>
      <c r="F374" s="16">
        <f>IF(A$372=RecapLineair!$I$22,RecapLineair!$H$23,99)</f>
        <v>99</v>
      </c>
      <c r="G374" s="16" t="str">
        <f>IF(D374=0,"n.v.t.",(IF(D374&lt;=RecapLineair!$H$12,"ja","nee")))</f>
        <v>n.v.t.</v>
      </c>
      <c r="H374" s="4">
        <f t="shared" si="57"/>
        <v>0.39999999982660484</v>
      </c>
      <c r="I374" s="4"/>
      <c r="J374" s="5">
        <f>IF(D374=0,0,ROUND(+H374*RecapLineair!$H$13/12,2))</f>
        <v>0</v>
      </c>
      <c r="K374" s="4"/>
      <c r="L374" s="4">
        <f>IF(E374="ja",0,IF(D374=0,0,(MIN(ROUND(IF(Selectie!$A$4=1,+RecapLineair!$L$20-J374,(IF(Selectie!$A$4=2,(RecapLineair!$H$14-RecapLineair!$H$15)/(RecapLineair!$H$11-RecapLineair!$H$12),0))),2),H374))))</f>
        <v>0</v>
      </c>
      <c r="M374" s="4"/>
      <c r="N374" s="4">
        <f t="shared" si="48"/>
        <v>0</v>
      </c>
      <c r="O374" s="4"/>
      <c r="P374" s="4">
        <f t="shared" si="56"/>
        <v>0.39999999982660484</v>
      </c>
    </row>
    <row r="375" spans="1:16" x14ac:dyDescent="0.25">
      <c r="B375" s="3">
        <f t="shared" si="55"/>
        <v>8492</v>
      </c>
      <c r="C375">
        <v>268</v>
      </c>
      <c r="D375">
        <f>IF(D374=0,0,IF(D374+1&gt;RecapLineair!H$11,0,D374+1))</f>
        <v>0</v>
      </c>
      <c r="E375" s="16" t="str">
        <f>IF(D375=0,"n.v.t.",IF(RecapLineair!$I$22&lt;A$372,"nee",G375))</f>
        <v>n.v.t.</v>
      </c>
      <c r="F375" s="16">
        <f>IF(A$372=RecapLineair!$I$22,RecapLineair!$H$23,99)</f>
        <v>99</v>
      </c>
      <c r="G375" s="16" t="str">
        <f>IF(D375=0,"n.v.t.",(IF(D375&lt;=RecapLineair!$H$12,"ja","nee")))</f>
        <v>n.v.t.</v>
      </c>
      <c r="H375" s="4">
        <f t="shared" si="57"/>
        <v>0.39999999982660484</v>
      </c>
      <c r="I375" s="4"/>
      <c r="J375" s="5">
        <f>IF(D375=0,0,ROUND(+H375*RecapLineair!$H$13/12,2))</f>
        <v>0</v>
      </c>
      <c r="K375" s="4"/>
      <c r="L375" s="4">
        <f>IF(E375="ja",0,IF(D375=0,0,(MIN(ROUND(IF(Selectie!$A$4=1,+RecapLineair!$L$20-J375,(IF(Selectie!$A$4=2,(RecapLineair!$H$14-RecapLineair!$H$15)/(RecapLineair!$H$11-RecapLineair!$H$12),0))),2),H375))))</f>
        <v>0</v>
      </c>
      <c r="M375" s="4"/>
      <c r="N375" s="4">
        <f t="shared" si="48"/>
        <v>0</v>
      </c>
      <c r="O375" s="4"/>
      <c r="P375" s="4">
        <f t="shared" si="56"/>
        <v>0.39999999982660484</v>
      </c>
    </row>
    <row r="376" spans="1:16" x14ac:dyDescent="0.25">
      <c r="B376" s="3">
        <f t="shared" si="55"/>
        <v>8522</v>
      </c>
      <c r="C376">
        <v>269</v>
      </c>
      <c r="D376">
        <f>IF(D375=0,0,IF(D375+1&gt;RecapLineair!H$11,0,D375+1))</f>
        <v>0</v>
      </c>
      <c r="E376" s="16" t="str">
        <f>IF(D376=0,"n.v.t.",IF(RecapLineair!$I$22&lt;A$372,"nee",G376))</f>
        <v>n.v.t.</v>
      </c>
      <c r="F376" s="16">
        <f>IF(A$372=RecapLineair!$I$22,RecapLineair!$H$23,99)</f>
        <v>99</v>
      </c>
      <c r="G376" s="16" t="str">
        <f>IF(D376=0,"n.v.t.",(IF(D376&lt;=RecapLineair!$H$12,"ja","nee")))</f>
        <v>n.v.t.</v>
      </c>
      <c r="H376" s="4">
        <f t="shared" si="57"/>
        <v>0.39999999982660484</v>
      </c>
      <c r="I376" s="4"/>
      <c r="J376" s="5">
        <f>IF(D376=0,0,ROUND(+H376*RecapLineair!$H$13/12,2))</f>
        <v>0</v>
      </c>
      <c r="K376" s="4"/>
      <c r="L376" s="4">
        <f>IF(E376="ja",0,IF(D376=0,0,(MIN(ROUND(IF(Selectie!$A$4=1,+RecapLineair!$L$20-J376,(IF(Selectie!$A$4=2,(RecapLineair!$H$14-RecapLineair!$H$15)/(RecapLineair!$H$11-RecapLineair!$H$12),0))),2),H376))))</f>
        <v>0</v>
      </c>
      <c r="M376" s="4"/>
      <c r="N376" s="4">
        <f t="shared" si="48"/>
        <v>0</v>
      </c>
      <c r="O376" s="4"/>
      <c r="P376" s="4">
        <f t="shared" si="56"/>
        <v>0.39999999982660484</v>
      </c>
    </row>
    <row r="377" spans="1:16" x14ac:dyDescent="0.25">
      <c r="B377" s="3">
        <f t="shared" si="55"/>
        <v>8553</v>
      </c>
      <c r="C377">
        <v>270</v>
      </c>
      <c r="D377">
        <f>IF(D376=0,0,IF(D376+1&gt;RecapLineair!H$11,0,D376+1))</f>
        <v>0</v>
      </c>
      <c r="E377" s="16" t="str">
        <f>IF(D377=0,"n.v.t.",IF(RecapLineair!$I$22&lt;A$372,"nee",G377))</f>
        <v>n.v.t.</v>
      </c>
      <c r="F377" s="16">
        <f>IF(A$372=RecapLineair!$I$22,RecapLineair!$H$23,99)</f>
        <v>99</v>
      </c>
      <c r="G377" s="16" t="str">
        <f>IF(D377=0,"n.v.t.",(IF(D377&lt;=RecapLineair!$H$12,"ja","nee")))</f>
        <v>n.v.t.</v>
      </c>
      <c r="H377" s="4">
        <f t="shared" si="57"/>
        <v>0.39999999982660484</v>
      </c>
      <c r="I377" s="4"/>
      <c r="J377" s="5">
        <f>IF(D377=0,0,ROUND(+H377*RecapLineair!$H$13/12,2))</f>
        <v>0</v>
      </c>
      <c r="K377" s="4"/>
      <c r="L377" s="4">
        <f>IF(E377="ja",0,IF(D377=0,0,(MIN(ROUND(IF(Selectie!$A$4=1,+RecapLineair!$L$20-J377,(IF(Selectie!$A$4=2,(RecapLineair!$H$14-RecapLineair!$H$15)/(RecapLineair!$H$11-RecapLineair!$H$12),0))),2),H377))))</f>
        <v>0</v>
      </c>
      <c r="M377" s="4"/>
      <c r="N377" s="4">
        <f t="shared" si="48"/>
        <v>0</v>
      </c>
      <c r="O377" s="4"/>
      <c r="P377" s="4">
        <f t="shared" si="56"/>
        <v>0.39999999982660484</v>
      </c>
    </row>
    <row r="378" spans="1:16" x14ac:dyDescent="0.25">
      <c r="B378" s="3">
        <f t="shared" si="55"/>
        <v>8583</v>
      </c>
      <c r="C378">
        <v>271</v>
      </c>
      <c r="D378">
        <f>IF(D377=0,0,IF(D377+1&gt;RecapLineair!H$11,0,D377+1))</f>
        <v>0</v>
      </c>
      <c r="E378" s="16" t="str">
        <f>IF(D378=0,"n.v.t.",IF(RecapLineair!$I$22&lt;A$372,"nee",G378))</f>
        <v>n.v.t.</v>
      </c>
      <c r="F378" s="16">
        <f>IF(A$372=RecapLineair!$I$22,RecapLineair!$H$23,99)</f>
        <v>99</v>
      </c>
      <c r="G378" s="16" t="str">
        <f>IF(D378=0,"n.v.t.",(IF(D378&lt;=RecapLineair!$H$12,"ja","nee")))</f>
        <v>n.v.t.</v>
      </c>
      <c r="H378" s="4">
        <f t="shared" si="57"/>
        <v>0.39999999982660484</v>
      </c>
      <c r="I378" s="4"/>
      <c r="J378" s="5">
        <f>IF(D378=0,0,ROUND(+H378*RecapLineair!$H$13/12,2))</f>
        <v>0</v>
      </c>
      <c r="K378" s="4"/>
      <c r="L378" s="4">
        <f>IF(E378="ja",0,IF(D378=0,0,(MIN(ROUND(IF(Selectie!$A$4=1,+RecapLineair!$L$20-J378,(IF(Selectie!$A$4=2,(RecapLineair!$H$14-RecapLineair!$H$15)/(RecapLineair!$H$11-RecapLineair!$H$12),0))),2),H378))))</f>
        <v>0</v>
      </c>
      <c r="M378" s="4"/>
      <c r="N378" s="4">
        <f t="shared" si="48"/>
        <v>0</v>
      </c>
      <c r="O378" s="4"/>
      <c r="P378" s="4">
        <f t="shared" si="56"/>
        <v>0.39999999982660484</v>
      </c>
    </row>
    <row r="379" spans="1:16" x14ac:dyDescent="0.25">
      <c r="B379" s="3">
        <f t="shared" si="55"/>
        <v>8614</v>
      </c>
      <c r="C379">
        <v>272</v>
      </c>
      <c r="D379">
        <f>IF(D378=0,0,IF(D378+1&gt;RecapLineair!H$11,0,D378+1))</f>
        <v>0</v>
      </c>
      <c r="E379" s="16" t="str">
        <f>IF(D379=0,"n.v.t.",IF(RecapLineair!$I$22&lt;A$372,"nee",G379))</f>
        <v>n.v.t.</v>
      </c>
      <c r="F379" s="16">
        <f>IF(A$372=RecapLineair!$I$22,RecapLineair!$H$23,99)</f>
        <v>99</v>
      </c>
      <c r="G379" s="16" t="str">
        <f>IF(D379=0,"n.v.t.",(IF(D379&lt;=RecapLineair!$H$12,"ja","nee")))</f>
        <v>n.v.t.</v>
      </c>
      <c r="H379" s="4">
        <f t="shared" si="57"/>
        <v>0.39999999982660484</v>
      </c>
      <c r="I379" s="4"/>
      <c r="J379" s="5">
        <f>IF(D379=0,0,ROUND(+H379*RecapLineair!$H$13/12,2))</f>
        <v>0</v>
      </c>
      <c r="K379" s="4"/>
      <c r="L379" s="4">
        <f>IF(E379="ja",0,IF(D379=0,0,(MIN(ROUND(IF(Selectie!$A$4=1,+RecapLineair!$L$20-J379,(IF(Selectie!$A$4=2,(RecapLineair!$H$14-RecapLineair!$H$15)/(RecapLineair!$H$11-RecapLineair!$H$12),0))),2),H379))))</f>
        <v>0</v>
      </c>
      <c r="M379" s="4"/>
      <c r="N379" s="4">
        <f t="shared" si="48"/>
        <v>0</v>
      </c>
      <c r="O379" s="4"/>
      <c r="P379" s="4">
        <f t="shared" si="56"/>
        <v>0.39999999982660484</v>
      </c>
    </row>
    <row r="380" spans="1:16" x14ac:dyDescent="0.25">
      <c r="B380" s="3">
        <f t="shared" si="55"/>
        <v>8645</v>
      </c>
      <c r="C380">
        <v>273</v>
      </c>
      <c r="D380">
        <f>IF(D379=0,0,IF(D379+1&gt;RecapLineair!H$11,0,D379+1))</f>
        <v>0</v>
      </c>
      <c r="E380" s="16" t="str">
        <f>IF(D380=0,"n.v.t.",IF(RecapLineair!$I$22&lt;A$372,"nee",G380))</f>
        <v>n.v.t.</v>
      </c>
      <c r="F380" s="16">
        <f>IF(A$372=RecapLineair!$I$22,RecapLineair!$H$23,99)</f>
        <v>99</v>
      </c>
      <c r="G380" s="16" t="str">
        <f>IF(D380=0,"n.v.t.",(IF(D380&lt;=RecapLineair!$H$12,"ja","nee")))</f>
        <v>n.v.t.</v>
      </c>
      <c r="H380" s="4">
        <f t="shared" si="57"/>
        <v>0.39999999982660484</v>
      </c>
      <c r="I380" s="4"/>
      <c r="J380" s="5">
        <f>IF(D380=0,0,ROUND(+H380*RecapLineair!$H$13/12,2))</f>
        <v>0</v>
      </c>
      <c r="K380" s="4"/>
      <c r="L380" s="4">
        <f>IF(E380="ja",0,IF(D380=0,0,(MIN(ROUND(IF(Selectie!$A$4=1,+RecapLineair!$L$20-J380,(IF(Selectie!$A$4=2,(RecapLineair!$H$14-RecapLineair!$H$15)/(RecapLineair!$H$11-RecapLineair!$H$12),0))),2),H380))))</f>
        <v>0</v>
      </c>
      <c r="M380" s="4"/>
      <c r="N380" s="4">
        <f t="shared" si="48"/>
        <v>0</v>
      </c>
      <c r="O380" s="4"/>
      <c r="P380" s="4">
        <f t="shared" si="56"/>
        <v>0.39999999982660484</v>
      </c>
    </row>
    <row r="381" spans="1:16" x14ac:dyDescent="0.25">
      <c r="B381" s="3">
        <f t="shared" si="55"/>
        <v>8675</v>
      </c>
      <c r="C381">
        <v>274</v>
      </c>
      <c r="D381">
        <f>IF(D380=0,0,IF(D380+1&gt;RecapLineair!H$11,0,D380+1))</f>
        <v>0</v>
      </c>
      <c r="E381" s="16" t="str">
        <f>IF(D381=0,"n.v.t.",IF(RecapLineair!$I$22&lt;A$372,"nee",G381))</f>
        <v>n.v.t.</v>
      </c>
      <c r="F381" s="16">
        <f>IF(A$372=RecapLineair!$I$22,RecapLineair!$H$23,99)</f>
        <v>99</v>
      </c>
      <c r="G381" s="16" t="str">
        <f>IF(D381=0,"n.v.t.",(IF(D381&lt;=RecapLineair!$H$12,"ja","nee")))</f>
        <v>n.v.t.</v>
      </c>
      <c r="H381" s="4">
        <f t="shared" si="57"/>
        <v>0.39999999982660484</v>
      </c>
      <c r="I381" s="4"/>
      <c r="J381" s="5">
        <f>IF(D381=0,0,ROUND(+H381*RecapLineair!$H$13/12,2))</f>
        <v>0</v>
      </c>
      <c r="K381" s="4"/>
      <c r="L381" s="4">
        <f>IF(E381="ja",0,IF(D381=0,0,(MIN(ROUND(IF(Selectie!$A$4=1,+RecapLineair!$L$20-J381,(IF(Selectie!$A$4=2,(RecapLineair!$H$14-RecapLineair!$H$15)/(RecapLineair!$H$11-RecapLineair!$H$12),0))),2),H381))))</f>
        <v>0</v>
      </c>
      <c r="M381" s="4"/>
      <c r="N381" s="4">
        <f t="shared" si="48"/>
        <v>0</v>
      </c>
      <c r="O381" s="4"/>
      <c r="P381" s="4">
        <f t="shared" si="56"/>
        <v>0.39999999982660484</v>
      </c>
    </row>
    <row r="382" spans="1:16" x14ac:dyDescent="0.25">
      <c r="B382" s="3">
        <f t="shared" si="55"/>
        <v>8706</v>
      </c>
      <c r="C382">
        <v>275</v>
      </c>
      <c r="D382">
        <f>IF(D381=0,0,IF(D381+1&gt;RecapLineair!H$11,0,D381+1))</f>
        <v>0</v>
      </c>
      <c r="E382" s="16" t="str">
        <f>IF(D382=0,"n.v.t.",IF(RecapLineair!$I$22&lt;A$372,"nee",G382))</f>
        <v>n.v.t.</v>
      </c>
      <c r="F382" s="16">
        <f>IF(A$372=RecapLineair!$I$22,RecapLineair!$H$23,99)</f>
        <v>99</v>
      </c>
      <c r="G382" s="16" t="str">
        <f>IF(D382=0,"n.v.t.",(IF(D382&lt;=RecapLineair!$H$12,"ja","nee")))</f>
        <v>n.v.t.</v>
      </c>
      <c r="H382" s="4">
        <f t="shared" si="57"/>
        <v>0.39999999982660484</v>
      </c>
      <c r="I382" s="4"/>
      <c r="J382" s="5">
        <f>IF(D382=0,0,ROUND(+H382*RecapLineair!$H$13/12,2))</f>
        <v>0</v>
      </c>
      <c r="K382" s="4"/>
      <c r="L382" s="4">
        <f>IF(E382="ja",0,IF(D382=0,0,(MIN(ROUND(IF(Selectie!$A$4=1,+RecapLineair!$L$20-J382,(IF(Selectie!$A$4=2,(RecapLineair!$H$14-RecapLineair!$H$15)/(RecapLineair!$H$11-RecapLineair!$H$12),0))),2),H382))))</f>
        <v>0</v>
      </c>
      <c r="M382" s="4"/>
      <c r="N382" s="4">
        <f t="shared" si="48"/>
        <v>0</v>
      </c>
      <c r="O382" s="4"/>
      <c r="P382" s="4">
        <f t="shared" si="56"/>
        <v>0.39999999982660484</v>
      </c>
    </row>
    <row r="383" spans="1:16" x14ac:dyDescent="0.25">
      <c r="B383" s="3">
        <f t="shared" si="55"/>
        <v>8736</v>
      </c>
      <c r="C383">
        <v>276</v>
      </c>
      <c r="D383">
        <f>IF(D382=0,0,IF(D382+1&gt;RecapLineair!H$11,0,D382+1))</f>
        <v>0</v>
      </c>
      <c r="E383" s="16" t="str">
        <f>IF(D383=0,"n.v.t.",IF(RecapLineair!$I$22&lt;A$372,"nee",G383))</f>
        <v>n.v.t.</v>
      </c>
      <c r="F383" s="16">
        <f>IF(A$372=RecapLineair!$I$22,RecapLineair!$H$23,99)</f>
        <v>99</v>
      </c>
      <c r="G383" s="16" t="str">
        <f>IF(D383=0,"n.v.t.",(IF(D383&lt;=RecapLineair!$H$12,"ja","nee")))</f>
        <v>n.v.t.</v>
      </c>
      <c r="H383" s="4">
        <f t="shared" si="57"/>
        <v>0.39999999982660484</v>
      </c>
      <c r="I383" s="4"/>
      <c r="J383" s="5">
        <f>IF(D383=0,0,ROUND(+H383*RecapLineair!$H$13/12,2))</f>
        <v>0</v>
      </c>
      <c r="K383" s="4"/>
      <c r="L383" s="4">
        <f>IF(E383="ja",0,IF(D383=0,0,(MIN(ROUND(IF(Selectie!$A$4=1,+RecapLineair!$L$20-J383,(IF(Selectie!$A$4=2,(RecapLineair!$H$14-RecapLineair!$H$15)/(RecapLineair!$H$11-RecapLineair!$H$12),0))),2),H383))))</f>
        <v>0</v>
      </c>
      <c r="M383" s="4"/>
      <c r="N383" s="4">
        <f t="shared" si="48"/>
        <v>0</v>
      </c>
      <c r="O383" s="4"/>
      <c r="P383" s="4">
        <f t="shared" si="56"/>
        <v>0.39999999982660484</v>
      </c>
    </row>
    <row r="384" spans="1:16" x14ac:dyDescent="0.25">
      <c r="B384" s="3"/>
      <c r="E384" s="16"/>
      <c r="F384" s="16"/>
      <c r="G384" s="16"/>
      <c r="H384" s="4"/>
      <c r="I384" s="29"/>
      <c r="J384" s="28">
        <f>SUM(J372:J383)</f>
        <v>0</v>
      </c>
      <c r="K384" s="29"/>
      <c r="L384" s="28">
        <f>SUM(L372:L383)</f>
        <v>0</v>
      </c>
      <c r="M384" s="29"/>
      <c r="N384" s="28">
        <f>J384+L384</f>
        <v>0</v>
      </c>
      <c r="O384" s="29"/>
      <c r="P384" s="4"/>
    </row>
    <row r="385" spans="1:16" x14ac:dyDescent="0.25">
      <c r="B385" s="3"/>
      <c r="E385" s="16"/>
      <c r="F385" s="16"/>
      <c r="G385" s="16"/>
      <c r="H385" s="4"/>
      <c r="I385" s="29"/>
      <c r="J385" s="29"/>
      <c r="K385" s="29"/>
      <c r="L385" s="29"/>
      <c r="M385" s="29"/>
      <c r="N385" s="29"/>
      <c r="O385" s="29"/>
      <c r="P385" s="4"/>
    </row>
    <row r="386" spans="1:16" x14ac:dyDescent="0.25">
      <c r="A386" s="2">
        <f>A372+1</f>
        <v>2042</v>
      </c>
      <c r="B386" s="3">
        <f t="shared" ref="B386:B397" si="58">DATE(1,C386,1)</f>
        <v>8767</v>
      </c>
      <c r="C386">
        <v>277</v>
      </c>
      <c r="D386">
        <f>IF(D383=0,0,IF(D383+1&gt;RecapLineair!H$11,0,D383+1))</f>
        <v>0</v>
      </c>
      <c r="E386" s="16" t="str">
        <f>IF(D386=0,"n.v.t.",IF(RecapLineair!$I$22&lt;A$386,"nee",G386))</f>
        <v>n.v.t.</v>
      </c>
      <c r="F386" s="16">
        <f>IF(A$386=RecapLineair!$I$22,RecapLineair!$H$23,99)</f>
        <v>99</v>
      </c>
      <c r="G386" s="16" t="str">
        <f>IF(D386=0,"n.v.t.",(IF(D386&lt;=RecapLineair!$H$12,"ja","nee")))</f>
        <v>n.v.t.</v>
      </c>
      <c r="H386" s="4">
        <f>+P383</f>
        <v>0.39999999982660484</v>
      </c>
      <c r="I386" s="4"/>
      <c r="J386" s="5">
        <f>IF(D386=0,0,ROUND(+H386*RecapLineair!$H$13/12,2))</f>
        <v>0</v>
      </c>
      <c r="K386" s="4"/>
      <c r="L386" s="4">
        <f>IF(E386="ja",0,IF(D386=0,0,(MIN(ROUND(IF(Selectie!$A$4=1,+RecapLineair!$L$20-J386,(IF(Selectie!$A$4=2,(RecapLineair!$H$14-RecapLineair!$H$15)/(RecapLineair!$H$11-RecapLineair!$H$12),0))),2),H386))))</f>
        <v>0</v>
      </c>
      <c r="M386" s="4"/>
      <c r="N386" s="4">
        <f t="shared" si="48"/>
        <v>0</v>
      </c>
      <c r="O386" s="4"/>
      <c r="P386" s="4">
        <f t="shared" ref="P386:P397" si="59">+H386-L386</f>
        <v>0.39999999982660484</v>
      </c>
    </row>
    <row r="387" spans="1:16" x14ac:dyDescent="0.25">
      <c r="B387" s="3">
        <f t="shared" si="58"/>
        <v>8798</v>
      </c>
      <c r="C387">
        <v>278</v>
      </c>
      <c r="D387">
        <f>IF(D386=0,0,IF(D386+1&gt;RecapLineair!H$11,0,D386+1))</f>
        <v>0</v>
      </c>
      <c r="E387" s="16" t="str">
        <f>IF(D387=0,"n.v.t.",IF(RecapLineair!$I$22&lt;A$386,"nee",G387))</f>
        <v>n.v.t.</v>
      </c>
      <c r="F387" s="16">
        <f>IF(A$386=RecapLineair!$I$22,RecapLineair!$H$23,99)</f>
        <v>99</v>
      </c>
      <c r="G387" s="16" t="str">
        <f>IF(D387=0,"n.v.t.",(IF(D387&lt;=RecapLineair!$H$12,"ja","nee")))</f>
        <v>n.v.t.</v>
      </c>
      <c r="H387" s="4">
        <f t="shared" ref="H387:H397" si="60">+P386</f>
        <v>0.39999999982660484</v>
      </c>
      <c r="I387" s="4"/>
      <c r="J387" s="5">
        <f>IF(D387=0,0,ROUND(+H387*RecapLineair!$H$13/12,2))</f>
        <v>0</v>
      </c>
      <c r="K387" s="4"/>
      <c r="L387" s="4">
        <f>IF(E387="ja",0,IF(D387=0,0,(MIN(ROUND(IF(Selectie!$A$4=1,+RecapLineair!$L$20-J387,(IF(Selectie!$A$4=2,(RecapLineair!$H$14-RecapLineair!$H$15)/(RecapLineair!$H$11-RecapLineair!$H$12),0))),2),H387))))</f>
        <v>0</v>
      </c>
      <c r="M387" s="4"/>
      <c r="N387" s="4">
        <f t="shared" si="48"/>
        <v>0</v>
      </c>
      <c r="O387" s="4"/>
      <c r="P387" s="4">
        <f t="shared" si="59"/>
        <v>0.39999999982660484</v>
      </c>
    </row>
    <row r="388" spans="1:16" x14ac:dyDescent="0.25">
      <c r="B388" s="3">
        <f t="shared" si="58"/>
        <v>8827</v>
      </c>
      <c r="C388">
        <v>279</v>
      </c>
      <c r="D388">
        <f>IF(D387=0,0,IF(D387+1&gt;RecapLineair!H$11,0,D387+1))</f>
        <v>0</v>
      </c>
      <c r="E388" s="16" t="str">
        <f>IF(D388=0,"n.v.t.",IF(RecapLineair!$I$22&lt;A$386,"nee",G388))</f>
        <v>n.v.t.</v>
      </c>
      <c r="F388" s="16">
        <f>IF(A$386=RecapLineair!$I$22,RecapLineair!$H$23,99)</f>
        <v>99</v>
      </c>
      <c r="G388" s="16" t="str">
        <f>IF(D388=0,"n.v.t.",(IF(D388&lt;=RecapLineair!$H$12,"ja","nee")))</f>
        <v>n.v.t.</v>
      </c>
      <c r="H388" s="4">
        <f t="shared" si="60"/>
        <v>0.39999999982660484</v>
      </c>
      <c r="I388" s="4"/>
      <c r="J388" s="5">
        <f>IF(D388=0,0,ROUND(+H388*RecapLineair!$H$13/12,2))</f>
        <v>0</v>
      </c>
      <c r="K388" s="4"/>
      <c r="L388" s="4">
        <f>IF(E388="ja",0,IF(D388=0,0,(MIN(ROUND(IF(Selectie!$A$4=1,+RecapLineair!$L$20-J388,(IF(Selectie!$A$4=2,(RecapLineair!$H$14-RecapLineair!$H$15)/(RecapLineair!$H$11-RecapLineair!$H$12),0))),2),H388))))</f>
        <v>0</v>
      </c>
      <c r="M388" s="4"/>
      <c r="N388" s="4">
        <f t="shared" si="48"/>
        <v>0</v>
      </c>
      <c r="O388" s="4"/>
      <c r="P388" s="4">
        <f t="shared" si="59"/>
        <v>0.39999999982660484</v>
      </c>
    </row>
    <row r="389" spans="1:16" x14ac:dyDescent="0.25">
      <c r="B389" s="3">
        <f t="shared" si="58"/>
        <v>8858</v>
      </c>
      <c r="C389">
        <v>280</v>
      </c>
      <c r="D389">
        <f>IF(D388=0,0,IF(D388+1&gt;RecapLineair!H$11,0,D388+1))</f>
        <v>0</v>
      </c>
      <c r="E389" s="16" t="str">
        <f>IF(D389=0,"n.v.t.",IF(RecapLineair!$I$22&lt;A$386,"nee",G389))</f>
        <v>n.v.t.</v>
      </c>
      <c r="F389" s="16">
        <f>IF(A$386=RecapLineair!$I$22,RecapLineair!$H$23,99)</f>
        <v>99</v>
      </c>
      <c r="G389" s="16" t="str">
        <f>IF(D389=0,"n.v.t.",(IF(D389&lt;=RecapLineair!$H$12,"ja","nee")))</f>
        <v>n.v.t.</v>
      </c>
      <c r="H389" s="4">
        <f t="shared" si="60"/>
        <v>0.39999999982660484</v>
      </c>
      <c r="I389" s="4"/>
      <c r="J389" s="5">
        <f>IF(D389=0,0,ROUND(+H389*RecapLineair!$H$13/12,2))</f>
        <v>0</v>
      </c>
      <c r="K389" s="4"/>
      <c r="L389" s="4">
        <f>IF(E389="ja",0,IF(D389=0,0,(MIN(ROUND(IF(Selectie!$A$4=1,+RecapLineair!$L$20-J389,(IF(Selectie!$A$4=2,(RecapLineair!$H$14-RecapLineair!$H$15)/(RecapLineair!$H$11-RecapLineair!$H$12),0))),2),H389))))</f>
        <v>0</v>
      </c>
      <c r="M389" s="4"/>
      <c r="N389" s="4">
        <f t="shared" si="48"/>
        <v>0</v>
      </c>
      <c r="O389" s="4"/>
      <c r="P389" s="4">
        <f t="shared" si="59"/>
        <v>0.39999999982660484</v>
      </c>
    </row>
    <row r="390" spans="1:16" x14ac:dyDescent="0.25">
      <c r="B390" s="3">
        <f t="shared" si="58"/>
        <v>8888</v>
      </c>
      <c r="C390">
        <v>281</v>
      </c>
      <c r="D390">
        <f>IF(D389=0,0,IF(D389+1&gt;RecapLineair!H$11,0,D389+1))</f>
        <v>0</v>
      </c>
      <c r="E390" s="16" t="str">
        <f>IF(D390=0,"n.v.t.",IF(RecapLineair!$I$22&lt;A$386,"nee",G390))</f>
        <v>n.v.t.</v>
      </c>
      <c r="F390" s="16">
        <f>IF(A$386=RecapLineair!$I$22,RecapLineair!$H$23,99)</f>
        <v>99</v>
      </c>
      <c r="G390" s="16" t="str">
        <f>IF(D390=0,"n.v.t.",(IF(D390&lt;=RecapLineair!$H$12,"ja","nee")))</f>
        <v>n.v.t.</v>
      </c>
      <c r="H390" s="4">
        <f t="shared" si="60"/>
        <v>0.39999999982660484</v>
      </c>
      <c r="I390" s="4"/>
      <c r="J390" s="5">
        <f>IF(D390=0,0,ROUND(+H390*RecapLineair!$H$13/12,2))</f>
        <v>0</v>
      </c>
      <c r="K390" s="4"/>
      <c r="L390" s="4">
        <f>IF(E390="ja",0,IF(D390=0,0,(MIN(ROUND(IF(Selectie!$A$4=1,+RecapLineair!$L$20-J390,(IF(Selectie!$A$4=2,(RecapLineair!$H$14-RecapLineair!$H$15)/(RecapLineair!$H$11-RecapLineair!$H$12),0))),2),H390))))</f>
        <v>0</v>
      </c>
      <c r="M390" s="4"/>
      <c r="N390" s="4">
        <f t="shared" si="48"/>
        <v>0</v>
      </c>
      <c r="O390" s="4"/>
      <c r="P390" s="4">
        <f t="shared" si="59"/>
        <v>0.39999999982660484</v>
      </c>
    </row>
    <row r="391" spans="1:16" x14ac:dyDescent="0.25">
      <c r="B391" s="3">
        <f t="shared" si="58"/>
        <v>8919</v>
      </c>
      <c r="C391">
        <v>282</v>
      </c>
      <c r="D391">
        <f>IF(D390=0,0,IF(D390+1&gt;RecapLineair!H$11,0,D390+1))</f>
        <v>0</v>
      </c>
      <c r="E391" s="16" t="str">
        <f>IF(D391=0,"n.v.t.",IF(RecapLineair!$I$22&lt;A$386,"nee",G391))</f>
        <v>n.v.t.</v>
      </c>
      <c r="F391" s="16">
        <f>IF(A$386=RecapLineair!$I$22,RecapLineair!$H$23,99)</f>
        <v>99</v>
      </c>
      <c r="G391" s="16" t="str">
        <f>IF(D391=0,"n.v.t.",(IF(D391&lt;=RecapLineair!$H$12,"ja","nee")))</f>
        <v>n.v.t.</v>
      </c>
      <c r="H391" s="4">
        <f t="shared" si="60"/>
        <v>0.39999999982660484</v>
      </c>
      <c r="I391" s="4"/>
      <c r="J391" s="5">
        <f>IF(D391=0,0,ROUND(+H391*RecapLineair!$H$13/12,2))</f>
        <v>0</v>
      </c>
      <c r="K391" s="4"/>
      <c r="L391" s="4">
        <f>IF(E391="ja",0,IF(D391=0,0,(MIN(ROUND(IF(Selectie!$A$4=1,+RecapLineair!$L$20-J391,(IF(Selectie!$A$4=2,(RecapLineair!$H$14-RecapLineair!$H$15)/(RecapLineair!$H$11-RecapLineair!$H$12),0))),2),H391))))</f>
        <v>0</v>
      </c>
      <c r="M391" s="4"/>
      <c r="N391" s="4">
        <f t="shared" si="48"/>
        <v>0</v>
      </c>
      <c r="O391" s="4"/>
      <c r="P391" s="4">
        <f t="shared" si="59"/>
        <v>0.39999999982660484</v>
      </c>
    </row>
    <row r="392" spans="1:16" x14ac:dyDescent="0.25">
      <c r="B392" s="3">
        <f t="shared" si="58"/>
        <v>8949</v>
      </c>
      <c r="C392">
        <v>283</v>
      </c>
      <c r="D392">
        <f>IF(D391=0,0,IF(D391+1&gt;RecapLineair!H$11,0,D391+1))</f>
        <v>0</v>
      </c>
      <c r="E392" s="16" t="str">
        <f>IF(D392=0,"n.v.t.",IF(RecapLineair!$I$22&lt;A$386,"nee",G392))</f>
        <v>n.v.t.</v>
      </c>
      <c r="F392" s="16">
        <f>IF(A$386=RecapLineair!$I$22,RecapLineair!$H$23,99)</f>
        <v>99</v>
      </c>
      <c r="G392" s="16" t="str">
        <f>IF(D392=0,"n.v.t.",(IF(D392&lt;=RecapLineair!$H$12,"ja","nee")))</f>
        <v>n.v.t.</v>
      </c>
      <c r="H392" s="4">
        <f t="shared" si="60"/>
        <v>0.39999999982660484</v>
      </c>
      <c r="I392" s="4"/>
      <c r="J392" s="5">
        <f>IF(D392=0,0,ROUND(+H392*RecapLineair!$H$13/12,2))</f>
        <v>0</v>
      </c>
      <c r="K392" s="4"/>
      <c r="L392" s="4">
        <f>IF(E392="ja",0,IF(D392=0,0,(MIN(ROUND(IF(Selectie!$A$4=1,+RecapLineair!$L$20-J392,(IF(Selectie!$A$4=2,(RecapLineair!$H$14-RecapLineair!$H$15)/(RecapLineair!$H$11-RecapLineair!$H$12),0))),2),H392))))</f>
        <v>0</v>
      </c>
      <c r="M392" s="4"/>
      <c r="N392" s="4">
        <f t="shared" si="48"/>
        <v>0</v>
      </c>
      <c r="O392" s="4"/>
      <c r="P392" s="4">
        <f t="shared" si="59"/>
        <v>0.39999999982660484</v>
      </c>
    </row>
    <row r="393" spans="1:16" x14ac:dyDescent="0.25">
      <c r="B393" s="3">
        <f t="shared" si="58"/>
        <v>8980</v>
      </c>
      <c r="C393">
        <v>284</v>
      </c>
      <c r="D393">
        <f>IF(D392=0,0,IF(D392+1&gt;RecapLineair!H$11,0,D392+1))</f>
        <v>0</v>
      </c>
      <c r="E393" s="16" t="str">
        <f>IF(D393=0,"n.v.t.",IF(RecapLineair!$I$22&lt;A$386,"nee",G393))</f>
        <v>n.v.t.</v>
      </c>
      <c r="F393" s="16">
        <f>IF(A$386=RecapLineair!$I$22,RecapLineair!$H$23,99)</f>
        <v>99</v>
      </c>
      <c r="G393" s="16" t="str">
        <f>IF(D393=0,"n.v.t.",(IF(D393&lt;=RecapLineair!$H$12,"ja","nee")))</f>
        <v>n.v.t.</v>
      </c>
      <c r="H393" s="4">
        <f t="shared" si="60"/>
        <v>0.39999999982660484</v>
      </c>
      <c r="I393" s="4"/>
      <c r="J393" s="5">
        <f>IF(D393=0,0,ROUND(+H393*RecapLineair!$H$13/12,2))</f>
        <v>0</v>
      </c>
      <c r="K393" s="4"/>
      <c r="L393" s="4">
        <f>IF(E393="ja",0,IF(D393=0,0,(MIN(ROUND(IF(Selectie!$A$4=1,+RecapLineair!$L$20-J393,(IF(Selectie!$A$4=2,(RecapLineair!$H$14-RecapLineair!$H$15)/(RecapLineair!$H$11-RecapLineair!$H$12),0))),2),H393))))</f>
        <v>0</v>
      </c>
      <c r="M393" s="4"/>
      <c r="N393" s="4">
        <f t="shared" si="48"/>
        <v>0</v>
      </c>
      <c r="O393" s="4"/>
      <c r="P393" s="4">
        <f t="shared" si="59"/>
        <v>0.39999999982660484</v>
      </c>
    </row>
    <row r="394" spans="1:16" x14ac:dyDescent="0.25">
      <c r="B394" s="3">
        <f t="shared" si="58"/>
        <v>9011</v>
      </c>
      <c r="C394">
        <v>285</v>
      </c>
      <c r="D394">
        <f>IF(D393=0,0,IF(D393+1&gt;RecapLineair!H$11,0,D393+1))</f>
        <v>0</v>
      </c>
      <c r="E394" s="16" t="str">
        <f>IF(D394=0,"n.v.t.",IF(RecapLineair!$I$22&lt;A$386,"nee",G394))</f>
        <v>n.v.t.</v>
      </c>
      <c r="F394" s="16">
        <f>IF(A$386=RecapLineair!$I$22,RecapLineair!$H$23,99)</f>
        <v>99</v>
      </c>
      <c r="G394" s="16" t="str">
        <f>IF(D394=0,"n.v.t.",(IF(D394&lt;=RecapLineair!$H$12,"ja","nee")))</f>
        <v>n.v.t.</v>
      </c>
      <c r="H394" s="4">
        <f t="shared" si="60"/>
        <v>0.39999999982660484</v>
      </c>
      <c r="I394" s="4"/>
      <c r="J394" s="5">
        <f>IF(D394=0,0,ROUND(+H394*RecapLineair!$H$13/12,2))</f>
        <v>0</v>
      </c>
      <c r="K394" s="4"/>
      <c r="L394" s="4">
        <f>IF(E394="ja",0,IF(D394=0,0,(MIN(ROUND(IF(Selectie!$A$4=1,+RecapLineair!$L$20-J394,(IF(Selectie!$A$4=2,(RecapLineair!$H$14-RecapLineair!$H$15)/(RecapLineair!$H$11-RecapLineair!$H$12),0))),2),H394))))</f>
        <v>0</v>
      </c>
      <c r="M394" s="4"/>
      <c r="N394" s="4">
        <f t="shared" si="48"/>
        <v>0</v>
      </c>
      <c r="O394" s="4"/>
      <c r="P394" s="4">
        <f t="shared" si="59"/>
        <v>0.39999999982660484</v>
      </c>
    </row>
    <row r="395" spans="1:16" x14ac:dyDescent="0.25">
      <c r="B395" s="3">
        <f t="shared" si="58"/>
        <v>9041</v>
      </c>
      <c r="C395">
        <v>286</v>
      </c>
      <c r="D395">
        <f>IF(D394=0,0,IF(D394+1&gt;RecapLineair!H$11,0,D394+1))</f>
        <v>0</v>
      </c>
      <c r="E395" s="16" t="str">
        <f>IF(D395=0,"n.v.t.",IF(RecapLineair!$I$22&lt;A$386,"nee",G395))</f>
        <v>n.v.t.</v>
      </c>
      <c r="F395" s="16">
        <f>IF(A$386=RecapLineair!$I$22,RecapLineair!$H$23,99)</f>
        <v>99</v>
      </c>
      <c r="G395" s="16" t="str">
        <f>IF(D395=0,"n.v.t.",(IF(D395&lt;=RecapLineair!$H$12,"ja","nee")))</f>
        <v>n.v.t.</v>
      </c>
      <c r="H395" s="4">
        <f t="shared" si="60"/>
        <v>0.39999999982660484</v>
      </c>
      <c r="I395" s="4"/>
      <c r="J395" s="5">
        <f>IF(D395=0,0,ROUND(+H395*RecapLineair!$H$13/12,2))</f>
        <v>0</v>
      </c>
      <c r="K395" s="4"/>
      <c r="L395" s="4">
        <f>IF(E395="ja",0,IF(D395=0,0,(MIN(ROUND(IF(Selectie!$A$4=1,+RecapLineair!$L$20-J395,(IF(Selectie!$A$4=2,(RecapLineair!$H$14-RecapLineair!$H$15)/(RecapLineair!$H$11-RecapLineair!$H$12),0))),2),H395))))</f>
        <v>0</v>
      </c>
      <c r="M395" s="4"/>
      <c r="N395" s="4">
        <f t="shared" si="48"/>
        <v>0</v>
      </c>
      <c r="O395" s="4"/>
      <c r="P395" s="4">
        <f t="shared" si="59"/>
        <v>0.39999999982660484</v>
      </c>
    </row>
    <row r="396" spans="1:16" x14ac:dyDescent="0.25">
      <c r="B396" s="3">
        <f t="shared" si="58"/>
        <v>9072</v>
      </c>
      <c r="C396">
        <v>287</v>
      </c>
      <c r="D396">
        <f>IF(D395=0,0,IF(D395+1&gt;RecapLineair!H$11,0,D395+1))</f>
        <v>0</v>
      </c>
      <c r="E396" s="16" t="str">
        <f>IF(D396=0,"n.v.t.",IF(RecapLineair!$I$22&lt;A$386,"nee",G396))</f>
        <v>n.v.t.</v>
      </c>
      <c r="F396" s="16">
        <f>IF(A$386=RecapLineair!$I$22,RecapLineair!$H$23,99)</f>
        <v>99</v>
      </c>
      <c r="G396" s="16" t="str">
        <f>IF(D396=0,"n.v.t.",(IF(D396&lt;=RecapLineair!$H$12,"ja","nee")))</f>
        <v>n.v.t.</v>
      </c>
      <c r="H396" s="4">
        <f t="shared" si="60"/>
        <v>0.39999999982660484</v>
      </c>
      <c r="I396" s="4"/>
      <c r="J396" s="5">
        <f>IF(D396=0,0,ROUND(+H396*RecapLineair!$H$13/12,2))</f>
        <v>0</v>
      </c>
      <c r="K396" s="4"/>
      <c r="L396" s="4">
        <f>IF(E396="ja",0,IF(D396=0,0,(MIN(ROUND(IF(Selectie!$A$4=1,+RecapLineair!$L$20-J396,(IF(Selectie!$A$4=2,(RecapLineair!$H$14-RecapLineair!$H$15)/(RecapLineair!$H$11-RecapLineair!$H$12),0))),2),H396))))</f>
        <v>0</v>
      </c>
      <c r="M396" s="4"/>
      <c r="N396" s="4">
        <f t="shared" si="48"/>
        <v>0</v>
      </c>
      <c r="O396" s="4"/>
      <c r="P396" s="4">
        <f t="shared" si="59"/>
        <v>0.39999999982660484</v>
      </c>
    </row>
    <row r="397" spans="1:16" x14ac:dyDescent="0.25">
      <c r="B397" s="3">
        <f t="shared" si="58"/>
        <v>9102</v>
      </c>
      <c r="C397">
        <v>288</v>
      </c>
      <c r="D397">
        <f>IF(D396=0,0,IF(D396+1&gt;RecapLineair!H$11,0,D396+1))</f>
        <v>0</v>
      </c>
      <c r="E397" s="16" t="str">
        <f>IF(D397=0,"n.v.t.",IF(RecapLineair!$I$22&lt;A$386,"nee",G397))</f>
        <v>n.v.t.</v>
      </c>
      <c r="F397" s="16">
        <f>IF(A$386=RecapLineair!$I$22,RecapLineair!$H$23,99)</f>
        <v>99</v>
      </c>
      <c r="G397" s="16" t="str">
        <f>IF(D397=0,"n.v.t.",(IF(D397&lt;=RecapLineair!$H$12,"ja","nee")))</f>
        <v>n.v.t.</v>
      </c>
      <c r="H397" s="4">
        <f t="shared" si="60"/>
        <v>0.39999999982660484</v>
      </c>
      <c r="I397" s="4"/>
      <c r="J397" s="5">
        <f>IF(D397=0,0,ROUND(+H397*RecapLineair!$H$13/12,2))</f>
        <v>0</v>
      </c>
      <c r="K397" s="4"/>
      <c r="L397" s="4">
        <f>IF(E397="ja",0,IF(D397=0,0,(MIN(ROUND(IF(Selectie!$A$4=1,+RecapLineair!$L$20-J397,(IF(Selectie!$A$4=2,(RecapLineair!$H$14-RecapLineair!$H$15)/(RecapLineair!$H$11-RecapLineair!$H$12),0))),2),H397))))</f>
        <v>0</v>
      </c>
      <c r="M397" s="4"/>
      <c r="N397" s="4">
        <f t="shared" si="48"/>
        <v>0</v>
      </c>
      <c r="O397" s="4"/>
      <c r="P397" s="4">
        <f t="shared" si="59"/>
        <v>0.39999999982660484</v>
      </c>
    </row>
    <row r="398" spans="1:16" x14ac:dyDescent="0.25">
      <c r="B398" s="3"/>
      <c r="E398" s="16"/>
      <c r="F398" s="16"/>
      <c r="G398" s="16"/>
      <c r="H398" s="4"/>
      <c r="I398" s="29"/>
      <c r="J398" s="28">
        <f>SUM(J386:J397)</f>
        <v>0</v>
      </c>
      <c r="K398" s="29"/>
      <c r="L398" s="28">
        <f>SUM(L386:L397)</f>
        <v>0</v>
      </c>
      <c r="M398" s="29"/>
      <c r="N398" s="28">
        <f>J398+L398</f>
        <v>0</v>
      </c>
      <c r="O398" s="29"/>
      <c r="P398" s="4"/>
    </row>
    <row r="399" spans="1:16" x14ac:dyDescent="0.25">
      <c r="B399" s="3"/>
      <c r="E399" s="16"/>
      <c r="F399" s="16"/>
      <c r="G399" s="16"/>
      <c r="H399" s="4"/>
      <c r="I399" s="29"/>
      <c r="J399" s="29"/>
      <c r="K399" s="29"/>
      <c r="L399" s="29"/>
      <c r="M399" s="29"/>
      <c r="N399" s="29"/>
      <c r="O399" s="29"/>
      <c r="P399" s="4"/>
    </row>
    <row r="400" spans="1:16" x14ac:dyDescent="0.25">
      <c r="A400" s="2">
        <f>A386+1</f>
        <v>2043</v>
      </c>
      <c r="B400" s="3">
        <f t="shared" ref="B400:B411" si="61">DATE(1,C400,1)</f>
        <v>9133</v>
      </c>
      <c r="C400">
        <v>289</v>
      </c>
      <c r="D400">
        <f>IF(D397=0,0,IF(D397+1&gt;RecapLineair!H$11,0,D397+1))</f>
        <v>0</v>
      </c>
      <c r="E400" s="16" t="str">
        <f>IF(D400=0,"n.v.t.",IF(RecapLineair!$I$22&lt;A$400,"nee",G400))</f>
        <v>n.v.t.</v>
      </c>
      <c r="F400" s="16">
        <f>IF(A$400=RecapLineair!$I$22,RecapLineair!$H$23,99)</f>
        <v>99</v>
      </c>
      <c r="G400" s="16" t="str">
        <f>IF(D400=0,"n.v.t.",(IF(D400&lt;=RecapLineair!$H$12,"ja","nee")))</f>
        <v>n.v.t.</v>
      </c>
      <c r="H400" s="4">
        <f>+P397</f>
        <v>0.39999999982660484</v>
      </c>
      <c r="I400" s="4"/>
      <c r="J400" s="5">
        <f>IF(D400=0,0,ROUND(+H400*RecapLineair!$H$13/12,2))</f>
        <v>0</v>
      </c>
      <c r="K400" s="4"/>
      <c r="L400" s="4">
        <f>IF(E400="ja",0,IF(D400=0,0,(MIN(ROUND(IF(Selectie!$A$4=1,+RecapLineair!$L$20-J400,(IF(Selectie!$A$4=2,(RecapLineair!$H$14-RecapLineair!$H$15)/(RecapLineair!$H$11-RecapLineair!$H$12),0))),2),H400))))</f>
        <v>0</v>
      </c>
      <c r="M400" s="4"/>
      <c r="N400" s="4">
        <f t="shared" si="48"/>
        <v>0</v>
      </c>
      <c r="O400" s="4"/>
      <c r="P400" s="4">
        <f t="shared" ref="P400:P411" si="62">+H400-L400</f>
        <v>0.39999999982660484</v>
      </c>
    </row>
    <row r="401" spans="1:16" x14ac:dyDescent="0.25">
      <c r="B401" s="3">
        <f t="shared" si="61"/>
        <v>9164</v>
      </c>
      <c r="C401">
        <v>290</v>
      </c>
      <c r="D401">
        <f>IF(D400=0,0,IF(D400+1&gt;RecapLineair!H$11,0,D400+1))</f>
        <v>0</v>
      </c>
      <c r="E401" s="16" t="str">
        <f>IF(D401=0,"n.v.t.",IF(RecapLineair!$I$22&lt;A$400,"nee",G401))</f>
        <v>n.v.t.</v>
      </c>
      <c r="F401" s="16">
        <f>IF(A$400=RecapLineair!$I$22,RecapLineair!$H$23,99)</f>
        <v>99</v>
      </c>
      <c r="G401" s="16" t="str">
        <f>IF(D401=0,"n.v.t.",(IF(D401&lt;=RecapLineair!$H$12,"ja","nee")))</f>
        <v>n.v.t.</v>
      </c>
      <c r="H401" s="4">
        <f t="shared" ref="H401:H411" si="63">+P400</f>
        <v>0.39999999982660484</v>
      </c>
      <c r="I401" s="4"/>
      <c r="J401" s="5">
        <f>IF(D401=0,0,ROUND(+H401*RecapLineair!$H$13/12,2))</f>
        <v>0</v>
      </c>
      <c r="K401" s="4"/>
      <c r="L401" s="4">
        <f>IF(E401="ja",0,IF(D401=0,0,(MIN(ROUND(IF(Selectie!$A$4=1,+RecapLineair!$L$20-J401,(IF(Selectie!$A$4=2,(RecapLineair!$H$14-RecapLineair!$H$15)/(RecapLineair!$H$11-RecapLineair!$H$12),0))),2),H401))))</f>
        <v>0</v>
      </c>
      <c r="M401" s="4"/>
      <c r="N401" s="4">
        <f t="shared" si="48"/>
        <v>0</v>
      </c>
      <c r="O401" s="4"/>
      <c r="P401" s="4">
        <f t="shared" si="62"/>
        <v>0.39999999982660484</v>
      </c>
    </row>
    <row r="402" spans="1:16" x14ac:dyDescent="0.25">
      <c r="B402" s="3">
        <f t="shared" si="61"/>
        <v>9192</v>
      </c>
      <c r="C402">
        <v>291</v>
      </c>
      <c r="D402">
        <f>IF(D401=0,0,IF(D401+1&gt;RecapLineair!H$11,0,D401+1))</f>
        <v>0</v>
      </c>
      <c r="E402" s="16" t="str">
        <f>IF(D402=0,"n.v.t.",IF(RecapLineair!$I$22&lt;A$400,"nee",G402))</f>
        <v>n.v.t.</v>
      </c>
      <c r="F402" s="16">
        <f>IF(A$400=RecapLineair!$I$22,RecapLineair!$H$23,99)</f>
        <v>99</v>
      </c>
      <c r="G402" s="16" t="str">
        <f>IF(D402=0,"n.v.t.",(IF(D402&lt;=RecapLineair!$H$12,"ja","nee")))</f>
        <v>n.v.t.</v>
      </c>
      <c r="H402" s="4">
        <f t="shared" si="63"/>
        <v>0.39999999982660484</v>
      </c>
      <c r="I402" s="4"/>
      <c r="J402" s="5">
        <f>IF(D402=0,0,ROUND(+H402*RecapLineair!$H$13/12,2))</f>
        <v>0</v>
      </c>
      <c r="K402" s="4"/>
      <c r="L402" s="4">
        <f>IF(E402="ja",0,IF(D402=0,0,(MIN(ROUND(IF(Selectie!$A$4=1,+RecapLineair!$L$20-J402,(IF(Selectie!$A$4=2,(RecapLineair!$H$14-RecapLineair!$H$15)/(RecapLineair!$H$11-RecapLineair!$H$12),0))),2),H402))))</f>
        <v>0</v>
      </c>
      <c r="M402" s="4"/>
      <c r="N402" s="4">
        <f t="shared" si="48"/>
        <v>0</v>
      </c>
      <c r="O402" s="4"/>
      <c r="P402" s="4">
        <f t="shared" si="62"/>
        <v>0.39999999982660484</v>
      </c>
    </row>
    <row r="403" spans="1:16" x14ac:dyDescent="0.25">
      <c r="B403" s="3">
        <f t="shared" si="61"/>
        <v>9223</v>
      </c>
      <c r="C403">
        <v>292</v>
      </c>
      <c r="D403">
        <f>IF(D402=0,0,IF(D402+1&gt;RecapLineair!H$11,0,D402+1))</f>
        <v>0</v>
      </c>
      <c r="E403" s="16" t="str">
        <f>IF(D403=0,"n.v.t.",IF(RecapLineair!$I$22&lt;A$400,"nee",G403))</f>
        <v>n.v.t.</v>
      </c>
      <c r="F403" s="16">
        <f>IF(A$400=RecapLineair!$I$22,RecapLineair!$H$23,99)</f>
        <v>99</v>
      </c>
      <c r="G403" s="16" t="str">
        <f>IF(D403=0,"n.v.t.",(IF(D403&lt;=RecapLineair!$H$12,"ja","nee")))</f>
        <v>n.v.t.</v>
      </c>
      <c r="H403" s="4">
        <f t="shared" si="63"/>
        <v>0.39999999982660484</v>
      </c>
      <c r="I403" s="4"/>
      <c r="J403" s="5">
        <f>IF(D403=0,0,ROUND(+H403*RecapLineair!$H$13/12,2))</f>
        <v>0</v>
      </c>
      <c r="K403" s="4"/>
      <c r="L403" s="4">
        <f>IF(E403="ja",0,IF(D403=0,0,(MIN(ROUND(IF(Selectie!$A$4=1,+RecapLineair!$L$20-J403,(IF(Selectie!$A$4=2,(RecapLineair!$H$14-RecapLineair!$H$15)/(RecapLineair!$H$11-RecapLineair!$H$12),0))),2),H403))))</f>
        <v>0</v>
      </c>
      <c r="M403" s="4"/>
      <c r="N403" s="4">
        <f t="shared" si="48"/>
        <v>0</v>
      </c>
      <c r="O403" s="4"/>
      <c r="P403" s="4">
        <f t="shared" si="62"/>
        <v>0.39999999982660484</v>
      </c>
    </row>
    <row r="404" spans="1:16" x14ac:dyDescent="0.25">
      <c r="B404" s="3">
        <f t="shared" si="61"/>
        <v>9253</v>
      </c>
      <c r="C404">
        <v>293</v>
      </c>
      <c r="D404">
        <f>IF(D403=0,0,IF(D403+1&gt;RecapLineair!H$11,0,D403+1))</f>
        <v>0</v>
      </c>
      <c r="E404" s="16" t="str">
        <f>IF(D404=0,"n.v.t.",IF(RecapLineair!$I$22&lt;A$400,"nee",G404))</f>
        <v>n.v.t.</v>
      </c>
      <c r="F404" s="16">
        <f>IF(A$400=RecapLineair!$I$22,RecapLineair!$H$23,99)</f>
        <v>99</v>
      </c>
      <c r="G404" s="16" t="str">
        <f>IF(D404=0,"n.v.t.",(IF(D404&lt;=RecapLineair!$H$12,"ja","nee")))</f>
        <v>n.v.t.</v>
      </c>
      <c r="H404" s="4">
        <f t="shared" si="63"/>
        <v>0.39999999982660484</v>
      </c>
      <c r="I404" s="4"/>
      <c r="J404" s="5">
        <f>IF(D404=0,0,ROUND(+H404*RecapLineair!$H$13/12,2))</f>
        <v>0</v>
      </c>
      <c r="K404" s="4"/>
      <c r="L404" s="4">
        <f>IF(E404="ja",0,IF(D404=0,0,(MIN(ROUND(IF(Selectie!$A$4=1,+RecapLineair!$L$20-J404,(IF(Selectie!$A$4=2,(RecapLineair!$H$14-RecapLineair!$H$15)/(RecapLineair!$H$11-RecapLineair!$H$12),0))),2),H404))))</f>
        <v>0</v>
      </c>
      <c r="M404" s="4"/>
      <c r="N404" s="4">
        <f t="shared" si="48"/>
        <v>0</v>
      </c>
      <c r="O404" s="4"/>
      <c r="P404" s="4">
        <f t="shared" si="62"/>
        <v>0.39999999982660484</v>
      </c>
    </row>
    <row r="405" spans="1:16" x14ac:dyDescent="0.25">
      <c r="B405" s="3">
        <f t="shared" si="61"/>
        <v>9284</v>
      </c>
      <c r="C405">
        <v>294</v>
      </c>
      <c r="D405">
        <f>IF(D404=0,0,IF(D404+1&gt;RecapLineair!H$11,0,D404+1))</f>
        <v>0</v>
      </c>
      <c r="E405" s="16" t="str">
        <f>IF(D405=0,"n.v.t.",IF(RecapLineair!$I$22&lt;A$400,"nee",G405))</f>
        <v>n.v.t.</v>
      </c>
      <c r="F405" s="16">
        <f>IF(A$400=RecapLineair!$I$22,RecapLineair!$H$23,99)</f>
        <v>99</v>
      </c>
      <c r="G405" s="16" t="str">
        <f>IF(D405=0,"n.v.t.",(IF(D405&lt;=RecapLineair!$H$12,"ja","nee")))</f>
        <v>n.v.t.</v>
      </c>
      <c r="H405" s="4">
        <f t="shared" si="63"/>
        <v>0.39999999982660484</v>
      </c>
      <c r="I405" s="4"/>
      <c r="J405" s="5">
        <f>IF(D405=0,0,ROUND(+H405*RecapLineair!$H$13/12,2))</f>
        <v>0</v>
      </c>
      <c r="K405" s="4"/>
      <c r="L405" s="4">
        <f>IF(E405="ja",0,IF(D405=0,0,(MIN(ROUND(IF(Selectie!$A$4=1,+RecapLineair!$L$20-J405,(IF(Selectie!$A$4=2,(RecapLineair!$H$14-RecapLineair!$H$15)/(RecapLineair!$H$11-RecapLineair!$H$12),0))),2),H405))))</f>
        <v>0</v>
      </c>
      <c r="M405" s="4"/>
      <c r="N405" s="4">
        <f t="shared" si="48"/>
        <v>0</v>
      </c>
      <c r="O405" s="4"/>
      <c r="P405" s="4">
        <f t="shared" si="62"/>
        <v>0.39999999982660484</v>
      </c>
    </row>
    <row r="406" spans="1:16" x14ac:dyDescent="0.25">
      <c r="B406" s="3">
        <f t="shared" si="61"/>
        <v>9314</v>
      </c>
      <c r="C406">
        <v>295</v>
      </c>
      <c r="D406">
        <f>IF(D405=0,0,IF(D405+1&gt;RecapLineair!H$11,0,D405+1))</f>
        <v>0</v>
      </c>
      <c r="E406" s="16" t="str">
        <f>IF(D406=0,"n.v.t.",IF(RecapLineair!$I$22&lt;A$400,"nee",G406))</f>
        <v>n.v.t.</v>
      </c>
      <c r="F406" s="16">
        <f>IF(A$400=RecapLineair!$I$22,RecapLineair!$H$23,99)</f>
        <v>99</v>
      </c>
      <c r="G406" s="16" t="str">
        <f>IF(D406=0,"n.v.t.",(IF(D406&lt;=RecapLineair!$H$12,"ja","nee")))</f>
        <v>n.v.t.</v>
      </c>
      <c r="H406" s="4">
        <f t="shared" si="63"/>
        <v>0.39999999982660484</v>
      </c>
      <c r="I406" s="4"/>
      <c r="J406" s="5">
        <f>IF(D406=0,0,ROUND(+H406*RecapLineair!$H$13/12,2))</f>
        <v>0</v>
      </c>
      <c r="K406" s="4"/>
      <c r="L406" s="4">
        <f>IF(E406="ja",0,IF(D406=0,0,(MIN(ROUND(IF(Selectie!$A$4=1,+RecapLineair!$L$20-J406,(IF(Selectie!$A$4=2,(RecapLineair!$H$14-RecapLineair!$H$15)/(RecapLineair!$H$11-RecapLineair!$H$12),0))),2),H406))))</f>
        <v>0</v>
      </c>
      <c r="M406" s="4"/>
      <c r="N406" s="4">
        <f t="shared" si="48"/>
        <v>0</v>
      </c>
      <c r="O406" s="4"/>
      <c r="P406" s="4">
        <f t="shared" si="62"/>
        <v>0.39999999982660484</v>
      </c>
    </row>
    <row r="407" spans="1:16" x14ac:dyDescent="0.25">
      <c r="B407" s="3">
        <f t="shared" si="61"/>
        <v>9345</v>
      </c>
      <c r="C407">
        <v>296</v>
      </c>
      <c r="D407">
        <f>IF(D406=0,0,IF(D406+1&gt;RecapLineair!H$11,0,D406+1))</f>
        <v>0</v>
      </c>
      <c r="E407" s="16" t="str">
        <f>IF(D407=0,"n.v.t.",IF(RecapLineair!$I$22&lt;A$400,"nee",G407))</f>
        <v>n.v.t.</v>
      </c>
      <c r="F407" s="16">
        <f>IF(A$400=RecapLineair!$I$22,RecapLineair!$H$23,99)</f>
        <v>99</v>
      </c>
      <c r="G407" s="16" t="str">
        <f>IF(D407=0,"n.v.t.",(IF(D407&lt;=RecapLineair!$H$12,"ja","nee")))</f>
        <v>n.v.t.</v>
      </c>
      <c r="H407" s="4">
        <f t="shared" si="63"/>
        <v>0.39999999982660484</v>
      </c>
      <c r="I407" s="4"/>
      <c r="J407" s="5">
        <f>IF(D407=0,0,ROUND(+H407*RecapLineair!$H$13/12,2))</f>
        <v>0</v>
      </c>
      <c r="K407" s="4"/>
      <c r="L407" s="4">
        <f>IF(E407="ja",0,IF(D407=0,0,(MIN(ROUND(IF(Selectie!$A$4=1,+RecapLineair!$L$20-J407,(IF(Selectie!$A$4=2,(RecapLineair!$H$14-RecapLineair!$H$15)/(RecapLineair!$H$11-RecapLineair!$H$12),0))),2),H407))))</f>
        <v>0</v>
      </c>
      <c r="M407" s="4"/>
      <c r="N407" s="4">
        <f t="shared" si="48"/>
        <v>0</v>
      </c>
      <c r="O407" s="4"/>
      <c r="P407" s="4">
        <f t="shared" si="62"/>
        <v>0.39999999982660484</v>
      </c>
    </row>
    <row r="408" spans="1:16" x14ac:dyDescent="0.25">
      <c r="B408" s="3">
        <f t="shared" si="61"/>
        <v>9376</v>
      </c>
      <c r="C408">
        <v>297</v>
      </c>
      <c r="D408">
        <f>IF(D407=0,0,IF(D407+1&gt;RecapLineair!H$11,0,D407+1))</f>
        <v>0</v>
      </c>
      <c r="E408" s="16" t="str">
        <f>IF(D408=0,"n.v.t.",IF(RecapLineair!$I$22&lt;A$400,"nee",G408))</f>
        <v>n.v.t.</v>
      </c>
      <c r="F408" s="16">
        <f>IF(A$400=RecapLineair!$I$22,RecapLineair!$H$23,99)</f>
        <v>99</v>
      </c>
      <c r="G408" s="16" t="str">
        <f>IF(D408=0,"n.v.t.",(IF(D408&lt;=RecapLineair!$H$12,"ja","nee")))</f>
        <v>n.v.t.</v>
      </c>
      <c r="H408" s="4">
        <f t="shared" si="63"/>
        <v>0.39999999982660484</v>
      </c>
      <c r="I408" s="4"/>
      <c r="J408" s="5">
        <f>IF(D408=0,0,ROUND(+H408*RecapLineair!$H$13/12,2))</f>
        <v>0</v>
      </c>
      <c r="K408" s="4"/>
      <c r="L408" s="4">
        <f>IF(E408="ja",0,IF(D408=0,0,(MIN(ROUND(IF(Selectie!$A$4=1,+RecapLineair!$L$20-J408,(IF(Selectie!$A$4=2,(RecapLineair!$H$14-RecapLineair!$H$15)/(RecapLineair!$H$11-RecapLineair!$H$12),0))),2),H408))))</f>
        <v>0</v>
      </c>
      <c r="M408" s="4"/>
      <c r="N408" s="4">
        <f t="shared" si="48"/>
        <v>0</v>
      </c>
      <c r="O408" s="4"/>
      <c r="P408" s="4">
        <f t="shared" si="62"/>
        <v>0.39999999982660484</v>
      </c>
    </row>
    <row r="409" spans="1:16" x14ac:dyDescent="0.25">
      <c r="B409" s="3">
        <f t="shared" si="61"/>
        <v>9406</v>
      </c>
      <c r="C409">
        <v>298</v>
      </c>
      <c r="D409">
        <f>IF(D408=0,0,IF(D408+1&gt;RecapLineair!H$11,0,D408+1))</f>
        <v>0</v>
      </c>
      <c r="E409" s="16" t="str">
        <f>IF(D409=0,"n.v.t.",IF(RecapLineair!$I$22&lt;A$400,"nee",G409))</f>
        <v>n.v.t.</v>
      </c>
      <c r="F409" s="16">
        <f>IF(A$400=RecapLineair!$I$22,RecapLineair!$H$23,99)</f>
        <v>99</v>
      </c>
      <c r="G409" s="16" t="str">
        <f>IF(D409=0,"n.v.t.",(IF(D409&lt;=RecapLineair!$H$12,"ja","nee")))</f>
        <v>n.v.t.</v>
      </c>
      <c r="H409" s="4">
        <f t="shared" si="63"/>
        <v>0.39999999982660484</v>
      </c>
      <c r="I409" s="4"/>
      <c r="J409" s="5">
        <f>IF(D409=0,0,ROUND(+H409*RecapLineair!$H$13/12,2))</f>
        <v>0</v>
      </c>
      <c r="K409" s="4"/>
      <c r="L409" s="4">
        <f>IF(E409="ja",0,IF(D409=0,0,(MIN(ROUND(IF(Selectie!$A$4=1,+RecapLineair!$L$20-J409,(IF(Selectie!$A$4=2,(RecapLineair!$H$14-RecapLineair!$H$15)/(RecapLineair!$H$11-RecapLineair!$H$12),0))),2),H409))))</f>
        <v>0</v>
      </c>
      <c r="M409" s="4"/>
      <c r="N409" s="4">
        <f t="shared" ref="N409:N477" si="64">J409+L409</f>
        <v>0</v>
      </c>
      <c r="O409" s="4"/>
      <c r="P409" s="4">
        <f t="shared" si="62"/>
        <v>0.39999999982660484</v>
      </c>
    </row>
    <row r="410" spans="1:16" x14ac:dyDescent="0.25">
      <c r="B410" s="3">
        <f t="shared" si="61"/>
        <v>9437</v>
      </c>
      <c r="C410">
        <v>299</v>
      </c>
      <c r="D410">
        <f>IF(D409=0,0,IF(D409+1&gt;RecapLineair!H$11,0,D409+1))</f>
        <v>0</v>
      </c>
      <c r="E410" s="16" t="str">
        <f>IF(D410=0,"n.v.t.",IF(RecapLineair!$I$22&lt;A$400,"nee",G410))</f>
        <v>n.v.t.</v>
      </c>
      <c r="F410" s="16">
        <f>IF(A$400=RecapLineair!$I$22,RecapLineair!$H$23,99)</f>
        <v>99</v>
      </c>
      <c r="G410" s="16" t="str">
        <f>IF(D410=0,"n.v.t.",(IF(D410&lt;=RecapLineair!$H$12,"ja","nee")))</f>
        <v>n.v.t.</v>
      </c>
      <c r="H410" s="4">
        <f t="shared" si="63"/>
        <v>0.39999999982660484</v>
      </c>
      <c r="I410" s="4"/>
      <c r="J410" s="5">
        <f>IF(D410=0,0,ROUND(+H410*RecapLineair!$H$13/12,2))</f>
        <v>0</v>
      </c>
      <c r="K410" s="4"/>
      <c r="L410" s="4">
        <f>IF(E410="ja",0,IF(D410=0,0,(MIN(ROUND(IF(Selectie!$A$4=1,+RecapLineair!$L$20-J410,(IF(Selectie!$A$4=2,(RecapLineair!$H$14-RecapLineair!$H$15)/(RecapLineair!$H$11-RecapLineair!$H$12),0))),2),H410))))</f>
        <v>0</v>
      </c>
      <c r="M410" s="4"/>
      <c r="N410" s="4">
        <f t="shared" si="64"/>
        <v>0</v>
      </c>
      <c r="O410" s="4"/>
      <c r="P410" s="4">
        <f t="shared" si="62"/>
        <v>0.39999999982660484</v>
      </c>
    </row>
    <row r="411" spans="1:16" x14ac:dyDescent="0.25">
      <c r="B411" s="3">
        <f t="shared" si="61"/>
        <v>9467</v>
      </c>
      <c r="C411">
        <v>300</v>
      </c>
      <c r="D411">
        <f>IF(D410=0,0,IF(D410+1&gt;RecapLineair!H$11,0,D410+1))</f>
        <v>0</v>
      </c>
      <c r="E411" s="16" t="str">
        <f>IF(D411=0,"n.v.t.",IF(RecapLineair!$I$22&lt;A$400,"nee",G411))</f>
        <v>n.v.t.</v>
      </c>
      <c r="F411" s="16">
        <f>IF(A$400=RecapLineair!$I$22,RecapLineair!$H$23,99)</f>
        <v>99</v>
      </c>
      <c r="G411" s="16" t="str">
        <f>IF(D411=0,"n.v.t.",(IF(D411&lt;=RecapLineair!$H$12,"ja","nee")))</f>
        <v>n.v.t.</v>
      </c>
      <c r="H411" s="4">
        <f t="shared" si="63"/>
        <v>0.39999999982660484</v>
      </c>
      <c r="I411" s="4"/>
      <c r="J411" s="5">
        <f>IF(D411=0,0,ROUND(+H411*RecapLineair!$H$13/12,2))</f>
        <v>0</v>
      </c>
      <c r="K411" s="4"/>
      <c r="L411" s="4">
        <f>IF(E411="ja",0,IF(D411=0,0,(MIN(ROUND(IF(Selectie!$A$4=1,+RecapLineair!$L$20-J411,(IF(Selectie!$A$4=2,(RecapLineair!$H$14-RecapLineair!$H$15)/(RecapLineair!$H$11-RecapLineair!$H$12),0))),2),H411))))</f>
        <v>0</v>
      </c>
      <c r="M411" s="4"/>
      <c r="N411" s="4">
        <f t="shared" si="64"/>
        <v>0</v>
      </c>
      <c r="O411" s="4"/>
      <c r="P411" s="4">
        <f t="shared" si="62"/>
        <v>0.39999999982660484</v>
      </c>
    </row>
    <row r="412" spans="1:16" x14ac:dyDescent="0.25">
      <c r="B412" s="3"/>
      <c r="E412" s="16"/>
      <c r="F412" s="16"/>
      <c r="G412" s="16"/>
      <c r="H412" s="4"/>
      <c r="I412" s="29"/>
      <c r="J412" s="28">
        <f>SUM(J400:J411)</f>
        <v>0</v>
      </c>
      <c r="K412" s="29"/>
      <c r="L412" s="28">
        <f>SUM(L400:L411)</f>
        <v>0</v>
      </c>
      <c r="M412" s="29"/>
      <c r="N412" s="28">
        <f>J412+L412</f>
        <v>0</v>
      </c>
      <c r="O412" s="29"/>
      <c r="P412" s="4"/>
    </row>
    <row r="413" spans="1:16" x14ac:dyDescent="0.25">
      <c r="B413" s="3"/>
      <c r="E413" s="16"/>
      <c r="F413" s="16"/>
      <c r="G413" s="16"/>
      <c r="H413" s="4"/>
      <c r="I413" s="29"/>
      <c r="J413" s="29"/>
      <c r="K413" s="29"/>
      <c r="L413" s="29"/>
      <c r="M413" s="29"/>
      <c r="N413" s="29"/>
      <c r="O413" s="29"/>
      <c r="P413" s="4"/>
    </row>
    <row r="414" spans="1:16" x14ac:dyDescent="0.25">
      <c r="A414" s="2">
        <f>A400+1</f>
        <v>2044</v>
      </c>
      <c r="B414" s="3">
        <f t="shared" ref="B414:B425" si="65">DATE(1,C414,1)</f>
        <v>9498</v>
      </c>
      <c r="C414">
        <v>301</v>
      </c>
      <c r="D414">
        <f>IF(D411=0,0,IF(D411+1&gt;RecapLineair!H$11,0,D411+1))</f>
        <v>0</v>
      </c>
      <c r="E414" s="16" t="str">
        <f>IF(D414=0,"n.v.t.",IF(RecapLineair!$I$22&lt;A$414,"nee",G414))</f>
        <v>n.v.t.</v>
      </c>
      <c r="F414" s="16">
        <f>IF(A$414=RecapLineair!$I$22,RecapLineair!$H$23,99)</f>
        <v>99</v>
      </c>
      <c r="G414" s="16" t="str">
        <f>IF(D414=0,"n.v.t.",(IF(D414&lt;=RecapLineair!$H$12,"ja","nee")))</f>
        <v>n.v.t.</v>
      </c>
      <c r="H414" s="4">
        <f>+P411</f>
        <v>0.39999999982660484</v>
      </c>
      <c r="I414" s="4"/>
      <c r="J414" s="5">
        <f>IF(D414=0,0,ROUND(+H414*RecapLineair!$H$13/12,2))</f>
        <v>0</v>
      </c>
      <c r="K414" s="4"/>
      <c r="L414" s="4">
        <f>IF(E414="ja",0,IF(D414=0,0,(MIN(ROUND(IF(Selectie!$A$4=1,+RecapLineair!$L$20-J414,(IF(Selectie!$A$4=2,(RecapLineair!$H$14-RecapLineair!$H$15)/(RecapLineair!$H$11-RecapLineair!$H$12),0))),2),H414))))</f>
        <v>0</v>
      </c>
      <c r="M414" s="4"/>
      <c r="N414" s="4">
        <f t="shared" si="64"/>
        <v>0</v>
      </c>
      <c r="O414" s="4"/>
      <c r="P414" s="4">
        <f t="shared" ref="P414:P425" si="66">+H414-L414</f>
        <v>0.39999999982660484</v>
      </c>
    </row>
    <row r="415" spans="1:16" x14ac:dyDescent="0.25">
      <c r="B415" s="3">
        <f t="shared" si="65"/>
        <v>9529</v>
      </c>
      <c r="C415">
        <v>302</v>
      </c>
      <c r="D415">
        <f>IF(D414=0,0,IF(D414+1&gt;RecapLineair!H$11,0,D414+1))</f>
        <v>0</v>
      </c>
      <c r="E415" s="16" t="str">
        <f>IF(D415=0,"n.v.t.",IF(RecapLineair!$I$22&lt;A$414,"nee",G415))</f>
        <v>n.v.t.</v>
      </c>
      <c r="F415" s="16">
        <f>IF(A$414=RecapLineair!$I$22,RecapLineair!$H$23,99)</f>
        <v>99</v>
      </c>
      <c r="G415" s="16" t="str">
        <f>IF(D415=0,"n.v.t.",(IF(D415&lt;=RecapLineair!$H$12,"ja","nee")))</f>
        <v>n.v.t.</v>
      </c>
      <c r="H415" s="4">
        <f t="shared" ref="H415:H425" si="67">+P414</f>
        <v>0.39999999982660484</v>
      </c>
      <c r="I415" s="4"/>
      <c r="J415" s="5">
        <f>IF(D415=0,0,ROUND(+H415*RecapLineair!$H$13/12,2))</f>
        <v>0</v>
      </c>
      <c r="K415" s="4"/>
      <c r="L415" s="4">
        <f>IF(E415="ja",0,IF(D415=0,0,(MIN(ROUND(IF(Selectie!$A$4=1,+RecapLineair!$L$20-J415,(IF(Selectie!$A$4=2,(RecapLineair!$H$14-RecapLineair!$H$15)/(RecapLineair!$H$11-RecapLineair!$H$12),0))),2),H415))))</f>
        <v>0</v>
      </c>
      <c r="M415" s="4"/>
      <c r="N415" s="4">
        <f t="shared" si="64"/>
        <v>0</v>
      </c>
      <c r="O415" s="4"/>
      <c r="P415" s="4">
        <f t="shared" si="66"/>
        <v>0.39999999982660484</v>
      </c>
    </row>
    <row r="416" spans="1:16" x14ac:dyDescent="0.25">
      <c r="B416" s="3">
        <f t="shared" si="65"/>
        <v>9557</v>
      </c>
      <c r="C416">
        <v>303</v>
      </c>
      <c r="D416">
        <f>IF(D415=0,0,IF(D415+1&gt;RecapLineair!H$11,0,D415+1))</f>
        <v>0</v>
      </c>
      <c r="E416" s="16" t="str">
        <f>IF(D416=0,"n.v.t.",IF(RecapLineair!$I$22&lt;A$414,"nee",G416))</f>
        <v>n.v.t.</v>
      </c>
      <c r="F416" s="16">
        <f>IF(A$414=RecapLineair!$I$22,RecapLineair!$H$23,99)</f>
        <v>99</v>
      </c>
      <c r="G416" s="16" t="str">
        <f>IF(D416=0,"n.v.t.",(IF(D416&lt;=RecapLineair!$H$12,"ja","nee")))</f>
        <v>n.v.t.</v>
      </c>
      <c r="H416" s="4">
        <f t="shared" si="67"/>
        <v>0.39999999982660484</v>
      </c>
      <c r="I416" s="4"/>
      <c r="J416" s="5">
        <f>IF(D416=0,0,ROUND(+H416*RecapLineair!$H$13/12,2))</f>
        <v>0</v>
      </c>
      <c r="K416" s="4"/>
      <c r="L416" s="4">
        <f>IF(E416="ja",0,IF(D416=0,0,(MIN(ROUND(IF(Selectie!$A$4=1,+RecapLineair!$L$20-J416,(IF(Selectie!$A$4=2,(RecapLineair!$H$14-RecapLineair!$H$15)/(RecapLineair!$H$11-RecapLineair!$H$12),0))),2),H416))))</f>
        <v>0</v>
      </c>
      <c r="M416" s="4"/>
      <c r="N416" s="4">
        <f t="shared" si="64"/>
        <v>0</v>
      </c>
      <c r="O416" s="4"/>
      <c r="P416" s="4">
        <f t="shared" si="66"/>
        <v>0.39999999982660484</v>
      </c>
    </row>
    <row r="417" spans="1:16" x14ac:dyDescent="0.25">
      <c r="B417" s="3">
        <f t="shared" si="65"/>
        <v>9588</v>
      </c>
      <c r="C417">
        <v>304</v>
      </c>
      <c r="D417">
        <f>IF(D416=0,0,IF(D416+1&gt;RecapLineair!H$11,0,D416+1))</f>
        <v>0</v>
      </c>
      <c r="E417" s="16" t="str">
        <f>IF(D417=0,"n.v.t.",IF(RecapLineair!$I$22&lt;A$414,"nee",G417))</f>
        <v>n.v.t.</v>
      </c>
      <c r="F417" s="16">
        <f>IF(A$414=RecapLineair!$I$22,RecapLineair!$H$23,99)</f>
        <v>99</v>
      </c>
      <c r="G417" s="16" t="str">
        <f>IF(D417=0,"n.v.t.",(IF(D417&lt;=RecapLineair!$H$12,"ja","nee")))</f>
        <v>n.v.t.</v>
      </c>
      <c r="H417" s="4">
        <f t="shared" si="67"/>
        <v>0.39999999982660484</v>
      </c>
      <c r="I417" s="4"/>
      <c r="J417" s="5">
        <f>IF(D417=0,0,ROUND(+H417*RecapLineair!$H$13/12,2))</f>
        <v>0</v>
      </c>
      <c r="K417" s="4"/>
      <c r="L417" s="4">
        <f>IF(E417="ja",0,IF(D417=0,0,(MIN(ROUND(IF(Selectie!$A$4=1,+RecapLineair!$L$20-J417,(IF(Selectie!$A$4=2,(RecapLineair!$H$14-RecapLineair!$H$15)/(RecapLineair!$H$11-RecapLineair!$H$12),0))),2),H417))))</f>
        <v>0</v>
      </c>
      <c r="M417" s="4"/>
      <c r="N417" s="4">
        <f t="shared" si="64"/>
        <v>0</v>
      </c>
      <c r="O417" s="4"/>
      <c r="P417" s="4">
        <f t="shared" si="66"/>
        <v>0.39999999982660484</v>
      </c>
    </row>
    <row r="418" spans="1:16" x14ac:dyDescent="0.25">
      <c r="B418" s="3">
        <f t="shared" si="65"/>
        <v>9618</v>
      </c>
      <c r="C418">
        <v>305</v>
      </c>
      <c r="D418">
        <f>IF(D417=0,0,IF(D417+1&gt;RecapLineair!H$11,0,D417+1))</f>
        <v>0</v>
      </c>
      <c r="E418" s="16" t="str">
        <f>IF(D418=0,"n.v.t.",IF(RecapLineair!$I$22&lt;A$414,"nee",G418))</f>
        <v>n.v.t.</v>
      </c>
      <c r="F418" s="16">
        <f>IF(A$414=RecapLineair!$I$22,RecapLineair!$H$23,99)</f>
        <v>99</v>
      </c>
      <c r="G418" s="16" t="str">
        <f>IF(D418=0,"n.v.t.",(IF(D418&lt;=RecapLineair!$H$12,"ja","nee")))</f>
        <v>n.v.t.</v>
      </c>
      <c r="H418" s="4">
        <f t="shared" si="67"/>
        <v>0.39999999982660484</v>
      </c>
      <c r="I418" s="4"/>
      <c r="J418" s="5">
        <f>IF(D418=0,0,ROUND(+H418*RecapLineair!$H$13/12,2))</f>
        <v>0</v>
      </c>
      <c r="K418" s="4"/>
      <c r="L418" s="4">
        <f>IF(E418="ja",0,IF(D418=0,0,(MIN(ROUND(IF(Selectie!$A$4=1,+RecapLineair!$L$20-J418,(IF(Selectie!$A$4=2,(RecapLineair!$H$14-RecapLineair!$H$15)/(RecapLineair!$H$11-RecapLineair!$H$12),0))),2),H418))))</f>
        <v>0</v>
      </c>
      <c r="M418" s="4"/>
      <c r="N418" s="4">
        <f t="shared" si="64"/>
        <v>0</v>
      </c>
      <c r="O418" s="4"/>
      <c r="P418" s="4">
        <f t="shared" si="66"/>
        <v>0.39999999982660484</v>
      </c>
    </row>
    <row r="419" spans="1:16" x14ac:dyDescent="0.25">
      <c r="B419" s="3">
        <f t="shared" si="65"/>
        <v>9649</v>
      </c>
      <c r="C419">
        <v>306</v>
      </c>
      <c r="D419">
        <f>IF(D418=0,0,IF(D418+1&gt;RecapLineair!H$11,0,D418+1))</f>
        <v>0</v>
      </c>
      <c r="E419" s="16" t="str">
        <f>IF(D419=0,"n.v.t.",IF(RecapLineair!$I$22&lt;A$414,"nee",G419))</f>
        <v>n.v.t.</v>
      </c>
      <c r="F419" s="16">
        <f>IF(A$414=RecapLineair!$I$22,RecapLineair!$H$23,99)</f>
        <v>99</v>
      </c>
      <c r="G419" s="16" t="str">
        <f>IF(D419=0,"n.v.t.",(IF(D419&lt;=RecapLineair!$H$12,"ja","nee")))</f>
        <v>n.v.t.</v>
      </c>
      <c r="H419" s="4">
        <f t="shared" si="67"/>
        <v>0.39999999982660484</v>
      </c>
      <c r="I419" s="4"/>
      <c r="J419" s="5">
        <f>IF(D419=0,0,ROUND(+H419*RecapLineair!$H$13/12,2))</f>
        <v>0</v>
      </c>
      <c r="K419" s="4"/>
      <c r="L419" s="4">
        <f>IF(E419="ja",0,IF(D419=0,0,(MIN(ROUND(IF(Selectie!$A$4=1,+RecapLineair!$L$20-J419,(IF(Selectie!$A$4=2,(RecapLineair!$H$14-RecapLineair!$H$15)/(RecapLineair!$H$11-RecapLineair!$H$12),0))),2),H419))))</f>
        <v>0</v>
      </c>
      <c r="M419" s="4"/>
      <c r="N419" s="4">
        <f t="shared" si="64"/>
        <v>0</v>
      </c>
      <c r="O419" s="4"/>
      <c r="P419" s="4">
        <f t="shared" si="66"/>
        <v>0.39999999982660484</v>
      </c>
    </row>
    <row r="420" spans="1:16" x14ac:dyDescent="0.25">
      <c r="B420" s="3">
        <f t="shared" si="65"/>
        <v>9679</v>
      </c>
      <c r="C420">
        <v>307</v>
      </c>
      <c r="D420">
        <f>IF(D419=0,0,IF(D419+1&gt;RecapLineair!H$11,0,D419+1))</f>
        <v>0</v>
      </c>
      <c r="E420" s="16" t="str">
        <f>IF(D420=0,"n.v.t.",IF(RecapLineair!$I$22&lt;A$414,"nee",G420))</f>
        <v>n.v.t.</v>
      </c>
      <c r="F420" s="16">
        <f>IF(A$414=RecapLineair!$I$22,RecapLineair!$H$23,99)</f>
        <v>99</v>
      </c>
      <c r="G420" s="16" t="str">
        <f>IF(D420=0,"n.v.t.",(IF(D420&lt;=RecapLineair!$H$12,"ja","nee")))</f>
        <v>n.v.t.</v>
      </c>
      <c r="H420" s="4">
        <f t="shared" si="67"/>
        <v>0.39999999982660484</v>
      </c>
      <c r="I420" s="4"/>
      <c r="J420" s="5">
        <f>IF(D420=0,0,ROUND(+H420*RecapLineair!$H$13/12,2))</f>
        <v>0</v>
      </c>
      <c r="K420" s="4"/>
      <c r="L420" s="4">
        <f>IF(E420="ja",0,IF(D420=0,0,(MIN(ROUND(IF(Selectie!$A$4=1,+RecapLineair!$L$20-J420,(IF(Selectie!$A$4=2,(RecapLineair!$H$14-RecapLineair!$H$15)/(RecapLineair!$H$11-RecapLineair!$H$12),0))),2),H420))))</f>
        <v>0</v>
      </c>
      <c r="M420" s="4"/>
      <c r="N420" s="4">
        <f t="shared" si="64"/>
        <v>0</v>
      </c>
      <c r="O420" s="4"/>
      <c r="P420" s="4">
        <f t="shared" si="66"/>
        <v>0.39999999982660484</v>
      </c>
    </row>
    <row r="421" spans="1:16" x14ac:dyDescent="0.25">
      <c r="B421" s="3">
        <f t="shared" si="65"/>
        <v>9710</v>
      </c>
      <c r="C421">
        <v>308</v>
      </c>
      <c r="D421">
        <f>IF(D420=0,0,IF(D420+1&gt;RecapLineair!H$11,0,D420+1))</f>
        <v>0</v>
      </c>
      <c r="E421" s="16" t="str">
        <f>IF(D421=0,"n.v.t.",IF(RecapLineair!$I$22&lt;A$414,"nee",G421))</f>
        <v>n.v.t.</v>
      </c>
      <c r="F421" s="16">
        <f>IF(A$414=RecapLineair!$I$22,RecapLineair!$H$23,99)</f>
        <v>99</v>
      </c>
      <c r="G421" s="16" t="str">
        <f>IF(D421=0,"n.v.t.",(IF(D421&lt;=RecapLineair!$H$12,"ja","nee")))</f>
        <v>n.v.t.</v>
      </c>
      <c r="H421" s="4">
        <f t="shared" si="67"/>
        <v>0.39999999982660484</v>
      </c>
      <c r="I421" s="4"/>
      <c r="J421" s="5">
        <f>IF(D421=0,0,ROUND(+H421*RecapLineair!$H$13/12,2))</f>
        <v>0</v>
      </c>
      <c r="K421" s="4"/>
      <c r="L421" s="4">
        <f>IF(E421="ja",0,IF(D421=0,0,(MIN(ROUND(IF(Selectie!$A$4=1,+RecapLineair!$L$20-J421,(IF(Selectie!$A$4=2,(RecapLineair!$H$14-RecapLineair!$H$15)/(RecapLineair!$H$11-RecapLineair!$H$12),0))),2),H421))))</f>
        <v>0</v>
      </c>
      <c r="M421" s="4"/>
      <c r="N421" s="4">
        <f t="shared" si="64"/>
        <v>0</v>
      </c>
      <c r="O421" s="4"/>
      <c r="P421" s="4">
        <f t="shared" si="66"/>
        <v>0.39999999982660484</v>
      </c>
    </row>
    <row r="422" spans="1:16" x14ac:dyDescent="0.25">
      <c r="B422" s="3">
        <f t="shared" si="65"/>
        <v>9741</v>
      </c>
      <c r="C422">
        <v>309</v>
      </c>
      <c r="D422">
        <f>IF(D421=0,0,IF(D421+1&gt;RecapLineair!H$11,0,D421+1))</f>
        <v>0</v>
      </c>
      <c r="E422" s="16" t="str">
        <f>IF(D422=0,"n.v.t.",IF(RecapLineair!$I$22&lt;A$414,"nee",G422))</f>
        <v>n.v.t.</v>
      </c>
      <c r="F422" s="16">
        <f>IF(A$414=RecapLineair!$I$22,RecapLineair!$H$23,99)</f>
        <v>99</v>
      </c>
      <c r="G422" s="16" t="str">
        <f>IF(D422=0,"n.v.t.",(IF(D422&lt;=RecapLineair!$H$12,"ja","nee")))</f>
        <v>n.v.t.</v>
      </c>
      <c r="H422" s="4">
        <f t="shared" si="67"/>
        <v>0.39999999982660484</v>
      </c>
      <c r="I422" s="4"/>
      <c r="J422" s="5">
        <f>IF(D422=0,0,ROUND(+H422*RecapLineair!$H$13/12,2))</f>
        <v>0</v>
      </c>
      <c r="K422" s="4"/>
      <c r="L422" s="4">
        <f>IF(E422="ja",0,IF(D422=0,0,(MIN(ROUND(IF(Selectie!$A$4=1,+RecapLineair!$L$20-J422,(IF(Selectie!$A$4=2,(RecapLineair!$H$14-RecapLineair!$H$15)/(RecapLineair!$H$11-RecapLineair!$H$12),0))),2),H422))))</f>
        <v>0</v>
      </c>
      <c r="M422" s="4"/>
      <c r="N422" s="4">
        <f t="shared" si="64"/>
        <v>0</v>
      </c>
      <c r="O422" s="4"/>
      <c r="P422" s="4">
        <f t="shared" si="66"/>
        <v>0.39999999982660484</v>
      </c>
    </row>
    <row r="423" spans="1:16" x14ac:dyDescent="0.25">
      <c r="B423" s="3">
        <f t="shared" si="65"/>
        <v>9771</v>
      </c>
      <c r="C423">
        <v>310</v>
      </c>
      <c r="D423">
        <f>IF(D422=0,0,IF(D422+1&gt;RecapLineair!H$11,0,D422+1))</f>
        <v>0</v>
      </c>
      <c r="E423" s="16" t="str">
        <f>IF(D423=0,"n.v.t.",IF(RecapLineair!$I$22&lt;A$414,"nee",G423))</f>
        <v>n.v.t.</v>
      </c>
      <c r="F423" s="16">
        <f>IF(A$414=RecapLineair!$I$22,RecapLineair!$H$23,99)</f>
        <v>99</v>
      </c>
      <c r="G423" s="16" t="str">
        <f>IF(D423=0,"n.v.t.",(IF(D423&lt;=RecapLineair!$H$12,"ja","nee")))</f>
        <v>n.v.t.</v>
      </c>
      <c r="H423" s="4">
        <f t="shared" si="67"/>
        <v>0.39999999982660484</v>
      </c>
      <c r="I423" s="4"/>
      <c r="J423" s="5">
        <f>IF(D423=0,0,ROUND(+H423*RecapLineair!$H$13/12,2))</f>
        <v>0</v>
      </c>
      <c r="K423" s="4"/>
      <c r="L423" s="4">
        <f>IF(E423="ja",0,IF(D423=0,0,(MIN(ROUND(IF(Selectie!$A$4=1,+RecapLineair!$L$20-J423,(IF(Selectie!$A$4=2,(RecapLineair!$H$14-RecapLineair!$H$15)/(RecapLineair!$H$11-RecapLineair!$H$12),0))),2),H423))))</f>
        <v>0</v>
      </c>
      <c r="M423" s="4"/>
      <c r="N423" s="4">
        <f t="shared" si="64"/>
        <v>0</v>
      </c>
      <c r="O423" s="4"/>
      <c r="P423" s="4">
        <f t="shared" si="66"/>
        <v>0.39999999982660484</v>
      </c>
    </row>
    <row r="424" spans="1:16" x14ac:dyDescent="0.25">
      <c r="B424" s="3">
        <f t="shared" si="65"/>
        <v>9802</v>
      </c>
      <c r="C424">
        <v>311</v>
      </c>
      <c r="D424">
        <f>IF(D423=0,0,IF(D423+1&gt;RecapLineair!H$11,0,D423+1))</f>
        <v>0</v>
      </c>
      <c r="E424" s="16" t="str">
        <f>IF(D424=0,"n.v.t.",IF(RecapLineair!$I$22&lt;A$414,"nee",G424))</f>
        <v>n.v.t.</v>
      </c>
      <c r="F424" s="16">
        <f>IF(A$414=RecapLineair!$I$22,RecapLineair!$H$23,99)</f>
        <v>99</v>
      </c>
      <c r="G424" s="16" t="str">
        <f>IF(D424=0,"n.v.t.",(IF(D424&lt;=RecapLineair!$H$12,"ja","nee")))</f>
        <v>n.v.t.</v>
      </c>
      <c r="H424" s="4">
        <f t="shared" si="67"/>
        <v>0.39999999982660484</v>
      </c>
      <c r="I424" s="4"/>
      <c r="J424" s="5">
        <f>IF(D424=0,0,ROUND(+H424*RecapLineair!$H$13/12,2))</f>
        <v>0</v>
      </c>
      <c r="K424" s="4"/>
      <c r="L424" s="4">
        <f>IF(E424="ja",0,IF(D424=0,0,(MIN(ROUND(IF(Selectie!$A$4=1,+RecapLineair!$L$20-J424,(IF(Selectie!$A$4=2,(RecapLineair!$H$14-RecapLineair!$H$15)/(RecapLineair!$H$11-RecapLineair!$H$12),0))),2),H424))))</f>
        <v>0</v>
      </c>
      <c r="M424" s="4"/>
      <c r="N424" s="4">
        <f t="shared" si="64"/>
        <v>0</v>
      </c>
      <c r="O424" s="4"/>
      <c r="P424" s="4">
        <f t="shared" si="66"/>
        <v>0.39999999982660484</v>
      </c>
    </row>
    <row r="425" spans="1:16" x14ac:dyDescent="0.25">
      <c r="B425" s="3">
        <f t="shared" si="65"/>
        <v>9832</v>
      </c>
      <c r="C425">
        <v>312</v>
      </c>
      <c r="D425">
        <f>IF(D424=0,0,IF(D424+1&gt;RecapLineair!H$11,0,D424+1))</f>
        <v>0</v>
      </c>
      <c r="E425" s="16" t="str">
        <f>IF(D425=0,"n.v.t.",IF(RecapLineair!$I$22&lt;A$414,"nee",G425))</f>
        <v>n.v.t.</v>
      </c>
      <c r="F425" s="16">
        <f>IF(A$414=RecapLineair!$I$22,RecapLineair!$H$23,99)</f>
        <v>99</v>
      </c>
      <c r="G425" s="16" t="str">
        <f>IF(D425=0,"n.v.t.",(IF(D425&lt;=RecapLineair!$H$12,"ja","nee")))</f>
        <v>n.v.t.</v>
      </c>
      <c r="H425" s="4">
        <f t="shared" si="67"/>
        <v>0.39999999982660484</v>
      </c>
      <c r="I425" s="4"/>
      <c r="J425" s="5">
        <f>IF(D425=0,0,ROUND(+H425*RecapLineair!$H$13/12,2))</f>
        <v>0</v>
      </c>
      <c r="K425" s="4"/>
      <c r="L425" s="4">
        <f>IF(E425="ja",0,IF(D425=0,0,(MIN(ROUND(IF(Selectie!$A$4=1,+RecapLineair!$L$20-J425,(IF(Selectie!$A$4=2,(RecapLineair!$H$14-RecapLineair!$H$15)/(RecapLineair!$H$11-RecapLineair!$H$12),0))),2),H425))))</f>
        <v>0</v>
      </c>
      <c r="M425" s="4"/>
      <c r="N425" s="4">
        <f t="shared" si="64"/>
        <v>0</v>
      </c>
      <c r="O425" s="4"/>
      <c r="P425" s="4">
        <f t="shared" si="66"/>
        <v>0.39999999982660484</v>
      </c>
    </row>
    <row r="426" spans="1:16" x14ac:dyDescent="0.25">
      <c r="B426" s="3"/>
      <c r="E426" s="16"/>
      <c r="F426" s="16"/>
      <c r="G426" s="16"/>
      <c r="H426" s="4"/>
      <c r="I426" s="29"/>
      <c r="J426" s="28">
        <f>SUM(J414:J425)</f>
        <v>0</v>
      </c>
      <c r="K426" s="29"/>
      <c r="L426" s="28">
        <f>SUM(L414:L425)</f>
        <v>0</v>
      </c>
      <c r="M426" s="29"/>
      <c r="N426" s="28">
        <f>J426+L426</f>
        <v>0</v>
      </c>
      <c r="O426" s="29"/>
      <c r="P426" s="4"/>
    </row>
    <row r="427" spans="1:16" x14ac:dyDescent="0.25">
      <c r="B427" s="3"/>
      <c r="E427" s="16"/>
      <c r="F427" s="16"/>
      <c r="G427" s="16"/>
      <c r="H427" s="4"/>
      <c r="I427" s="29"/>
      <c r="J427" s="29"/>
      <c r="K427" s="29"/>
      <c r="L427" s="29"/>
      <c r="M427" s="29"/>
      <c r="N427" s="29"/>
      <c r="O427" s="29"/>
      <c r="P427" s="4"/>
    </row>
    <row r="428" spans="1:16" x14ac:dyDescent="0.25">
      <c r="A428" s="2">
        <f>A414+1</f>
        <v>2045</v>
      </c>
      <c r="B428" s="3">
        <f t="shared" ref="B428:B439" si="68">DATE(1,C428,1)</f>
        <v>9863</v>
      </c>
      <c r="C428">
        <v>313</v>
      </c>
      <c r="D428">
        <f>IF(D425=0,0,IF(D425+1&gt;RecapLineair!H$11,0,D425+1))</f>
        <v>0</v>
      </c>
      <c r="E428" s="16" t="str">
        <f>IF(D428=0,"n.v.t.",IF(RecapLineair!$I$22&lt;A$428,"nee",G428))</f>
        <v>n.v.t.</v>
      </c>
      <c r="F428" s="16">
        <f>IF(A$428=RecapLineair!$I$22,RecapLineair!$H$23,99)</f>
        <v>99</v>
      </c>
      <c r="G428" s="16" t="str">
        <f>IF(D428=0,"n.v.t.",(IF(D428&lt;=RecapLineair!$H$12,"ja","nee")))</f>
        <v>n.v.t.</v>
      </c>
      <c r="H428" s="4">
        <f>+P425</f>
        <v>0.39999999982660484</v>
      </c>
      <c r="I428" s="4"/>
      <c r="J428" s="5">
        <f>IF(D428=0,0,ROUND(+H428*RecapLineair!$H$13/12,2))</f>
        <v>0</v>
      </c>
      <c r="K428" s="4"/>
      <c r="L428" s="4">
        <f>IF(E428="ja",0,IF(D428=0,0,(MIN(ROUND(IF(Selectie!$A$4=1,+RecapLineair!$L$20-J428,(IF(Selectie!$A$4=2,(RecapLineair!$H$14-RecapLineair!$H$15)/(RecapLineair!$H$11-RecapLineair!$H$12),0))),2),H428))))</f>
        <v>0</v>
      </c>
      <c r="M428" s="4"/>
      <c r="N428" s="4">
        <f t="shared" si="64"/>
        <v>0</v>
      </c>
      <c r="O428" s="4"/>
      <c r="P428" s="4">
        <f t="shared" ref="P428:P439" si="69">+H428-L428</f>
        <v>0.39999999982660484</v>
      </c>
    </row>
    <row r="429" spans="1:16" x14ac:dyDescent="0.25">
      <c r="B429" s="3">
        <f t="shared" si="68"/>
        <v>9894</v>
      </c>
      <c r="C429">
        <v>314</v>
      </c>
      <c r="D429">
        <f>IF(D428=0,0,IF(D428+1&gt;RecapLineair!H$11,0,D428+1))</f>
        <v>0</v>
      </c>
      <c r="E429" s="16" t="str">
        <f>IF(D429=0,"n.v.t.",IF(RecapLineair!$I$22&lt;A$428,"nee",G429))</f>
        <v>n.v.t.</v>
      </c>
      <c r="F429" s="16">
        <f>IF(A$428=RecapLineair!$I$22,RecapLineair!$H$23,99)</f>
        <v>99</v>
      </c>
      <c r="G429" s="16" t="str">
        <f>IF(D429=0,"n.v.t.",(IF(D429&lt;=RecapLineair!$H$12,"ja","nee")))</f>
        <v>n.v.t.</v>
      </c>
      <c r="H429" s="4">
        <f t="shared" ref="H429:H439" si="70">+P428</f>
        <v>0.39999999982660484</v>
      </c>
      <c r="I429" s="4"/>
      <c r="J429" s="5">
        <f>IF(D429=0,0,ROUND(+H429*RecapLineair!$H$13/12,2))</f>
        <v>0</v>
      </c>
      <c r="K429" s="4"/>
      <c r="L429" s="4">
        <f>IF(E429="ja",0,IF(D429=0,0,(MIN(ROUND(IF(Selectie!$A$4=1,+RecapLineair!$L$20-J429,(IF(Selectie!$A$4=2,(RecapLineair!$H$14-RecapLineair!$H$15)/(RecapLineair!$H$11-RecapLineair!$H$12),0))),2),H429))))</f>
        <v>0</v>
      </c>
      <c r="M429" s="4"/>
      <c r="N429" s="4">
        <f t="shared" si="64"/>
        <v>0</v>
      </c>
      <c r="O429" s="4"/>
      <c r="P429" s="4">
        <f t="shared" si="69"/>
        <v>0.39999999982660484</v>
      </c>
    </row>
    <row r="430" spans="1:16" x14ac:dyDescent="0.25">
      <c r="B430" s="3">
        <f t="shared" si="68"/>
        <v>9922</v>
      </c>
      <c r="C430">
        <v>315</v>
      </c>
      <c r="D430">
        <f>IF(D429=0,0,IF(D429+1&gt;RecapLineair!H$11,0,D429+1))</f>
        <v>0</v>
      </c>
      <c r="E430" s="16" t="str">
        <f>IF(D430=0,"n.v.t.",IF(RecapLineair!$I$22&lt;A$428,"nee",G430))</f>
        <v>n.v.t.</v>
      </c>
      <c r="F430" s="16">
        <f>IF(A$428=RecapLineair!$I$22,RecapLineair!$H$23,99)</f>
        <v>99</v>
      </c>
      <c r="G430" s="16" t="str">
        <f>IF(D430=0,"n.v.t.",(IF(D430&lt;=RecapLineair!$H$12,"ja","nee")))</f>
        <v>n.v.t.</v>
      </c>
      <c r="H430" s="4">
        <f t="shared" si="70"/>
        <v>0.39999999982660484</v>
      </c>
      <c r="I430" s="4"/>
      <c r="J430" s="5">
        <f>IF(D430=0,0,ROUND(+H430*RecapLineair!$H$13/12,2))</f>
        <v>0</v>
      </c>
      <c r="K430" s="4"/>
      <c r="L430" s="4">
        <f>IF(E430="ja",0,IF(D430=0,0,(MIN(ROUND(IF(Selectie!$A$4=1,+RecapLineair!$L$20-J430,(IF(Selectie!$A$4=2,(RecapLineair!$H$14-RecapLineair!$H$15)/(RecapLineair!$H$11-RecapLineair!$H$12),0))),2),H430))))</f>
        <v>0</v>
      </c>
      <c r="M430" s="4"/>
      <c r="N430" s="4">
        <f t="shared" si="64"/>
        <v>0</v>
      </c>
      <c r="O430" s="4"/>
      <c r="P430" s="4">
        <f t="shared" si="69"/>
        <v>0.39999999982660484</v>
      </c>
    </row>
    <row r="431" spans="1:16" x14ac:dyDescent="0.25">
      <c r="B431" s="3">
        <f t="shared" si="68"/>
        <v>9953</v>
      </c>
      <c r="C431">
        <v>316</v>
      </c>
      <c r="D431">
        <f>IF(D430=0,0,IF(D430+1&gt;RecapLineair!H$11,0,D430+1))</f>
        <v>0</v>
      </c>
      <c r="E431" s="16" t="str">
        <f>IF(D431=0,"n.v.t.",IF(RecapLineair!$I$22&lt;A$428,"nee",G431))</f>
        <v>n.v.t.</v>
      </c>
      <c r="F431" s="16">
        <f>IF(A$428=RecapLineair!$I$22,RecapLineair!$H$23,99)</f>
        <v>99</v>
      </c>
      <c r="G431" s="16" t="str">
        <f>IF(D431=0,"n.v.t.",(IF(D431&lt;=RecapLineair!$H$12,"ja","nee")))</f>
        <v>n.v.t.</v>
      </c>
      <c r="H431" s="4">
        <f t="shared" si="70"/>
        <v>0.39999999982660484</v>
      </c>
      <c r="I431" s="4"/>
      <c r="J431" s="5">
        <f>IF(D431=0,0,ROUND(+H431*RecapLineair!$H$13/12,2))</f>
        <v>0</v>
      </c>
      <c r="K431" s="4"/>
      <c r="L431" s="4">
        <f>IF(E431="ja",0,IF(D431=0,0,(MIN(ROUND(IF(Selectie!$A$4=1,+RecapLineair!$L$20-J431,(IF(Selectie!$A$4=2,(RecapLineair!$H$14-RecapLineair!$H$15)/(RecapLineair!$H$11-RecapLineair!$H$12),0))),2),H431))))</f>
        <v>0</v>
      </c>
      <c r="M431" s="4"/>
      <c r="N431" s="4">
        <f t="shared" si="64"/>
        <v>0</v>
      </c>
      <c r="O431" s="4"/>
      <c r="P431" s="4">
        <f t="shared" si="69"/>
        <v>0.39999999982660484</v>
      </c>
    </row>
    <row r="432" spans="1:16" x14ac:dyDescent="0.25">
      <c r="B432" s="3">
        <f t="shared" si="68"/>
        <v>9983</v>
      </c>
      <c r="C432">
        <v>317</v>
      </c>
      <c r="D432">
        <f>IF(D431=0,0,IF(D431+1&gt;RecapLineair!H$11,0,D431+1))</f>
        <v>0</v>
      </c>
      <c r="E432" s="16" t="str">
        <f>IF(D432=0,"n.v.t.",IF(RecapLineair!$I$22&lt;A$428,"nee",G432))</f>
        <v>n.v.t.</v>
      </c>
      <c r="F432" s="16">
        <f>IF(A$428=RecapLineair!$I$22,RecapLineair!$H$23,99)</f>
        <v>99</v>
      </c>
      <c r="G432" s="16" t="str">
        <f>IF(D432=0,"n.v.t.",(IF(D432&lt;=RecapLineair!$H$12,"ja","nee")))</f>
        <v>n.v.t.</v>
      </c>
      <c r="H432" s="4">
        <f t="shared" si="70"/>
        <v>0.39999999982660484</v>
      </c>
      <c r="I432" s="4"/>
      <c r="J432" s="5">
        <f>IF(D432=0,0,ROUND(+H432*RecapLineair!$H$13/12,2))</f>
        <v>0</v>
      </c>
      <c r="K432" s="4"/>
      <c r="L432" s="4">
        <f>IF(E432="ja",0,IF(D432=0,0,(MIN(ROUND(IF(Selectie!$A$4=1,+RecapLineair!$L$20-J432,(IF(Selectie!$A$4=2,(RecapLineair!$H$14-RecapLineair!$H$15)/(RecapLineair!$H$11-RecapLineair!$H$12),0))),2),H432))))</f>
        <v>0</v>
      </c>
      <c r="M432" s="4"/>
      <c r="N432" s="4">
        <f t="shared" si="64"/>
        <v>0</v>
      </c>
      <c r="O432" s="4"/>
      <c r="P432" s="4">
        <f t="shared" si="69"/>
        <v>0.39999999982660484</v>
      </c>
    </row>
    <row r="433" spans="1:16" x14ac:dyDescent="0.25">
      <c r="B433" s="3">
        <f t="shared" si="68"/>
        <v>10014</v>
      </c>
      <c r="C433">
        <v>318</v>
      </c>
      <c r="D433">
        <f>IF(D432=0,0,IF(D432+1&gt;RecapLineair!H$11,0,D432+1))</f>
        <v>0</v>
      </c>
      <c r="E433" s="16" t="str">
        <f>IF(D433=0,"n.v.t.",IF(RecapLineair!$I$22&lt;A$428,"nee",G433))</f>
        <v>n.v.t.</v>
      </c>
      <c r="F433" s="16">
        <f>IF(A$428=RecapLineair!$I$22,RecapLineair!$H$23,99)</f>
        <v>99</v>
      </c>
      <c r="G433" s="16" t="str">
        <f>IF(D433=0,"n.v.t.",(IF(D433&lt;=RecapLineair!$H$12,"ja","nee")))</f>
        <v>n.v.t.</v>
      </c>
      <c r="H433" s="4">
        <f t="shared" si="70"/>
        <v>0.39999999982660484</v>
      </c>
      <c r="I433" s="4"/>
      <c r="J433" s="5">
        <f>IF(D433=0,0,ROUND(+H433*RecapLineair!$H$13/12,2))</f>
        <v>0</v>
      </c>
      <c r="K433" s="4"/>
      <c r="L433" s="4">
        <f>IF(E433="ja",0,IF(D433=0,0,(MIN(ROUND(IF(Selectie!$A$4=1,+RecapLineair!$L$20-J433,(IF(Selectie!$A$4=2,(RecapLineair!$H$14-RecapLineair!$H$15)/(RecapLineair!$H$11-RecapLineair!$H$12),0))),2),H433))))</f>
        <v>0</v>
      </c>
      <c r="M433" s="4"/>
      <c r="N433" s="4">
        <f t="shared" si="64"/>
        <v>0</v>
      </c>
      <c r="O433" s="4"/>
      <c r="P433" s="4">
        <f t="shared" si="69"/>
        <v>0.39999999982660484</v>
      </c>
    </row>
    <row r="434" spans="1:16" x14ac:dyDescent="0.25">
      <c r="B434" s="3">
        <f t="shared" si="68"/>
        <v>10044</v>
      </c>
      <c r="C434">
        <v>319</v>
      </c>
      <c r="D434">
        <f>IF(D433=0,0,IF(D433+1&gt;RecapLineair!H$11,0,D433+1))</f>
        <v>0</v>
      </c>
      <c r="E434" s="16" t="str">
        <f>IF(D434=0,"n.v.t.",IF(RecapLineair!$I$22&lt;A$428,"nee",G434))</f>
        <v>n.v.t.</v>
      </c>
      <c r="F434" s="16">
        <f>IF(A$428=RecapLineair!$I$22,RecapLineair!$H$23,99)</f>
        <v>99</v>
      </c>
      <c r="G434" s="16" t="str">
        <f>IF(D434=0,"n.v.t.",(IF(D434&lt;=RecapLineair!$H$12,"ja","nee")))</f>
        <v>n.v.t.</v>
      </c>
      <c r="H434" s="4">
        <f t="shared" si="70"/>
        <v>0.39999999982660484</v>
      </c>
      <c r="I434" s="4"/>
      <c r="J434" s="5">
        <f>IF(D434=0,0,ROUND(+H434*RecapLineair!$H$13/12,2))</f>
        <v>0</v>
      </c>
      <c r="K434" s="4"/>
      <c r="L434" s="4">
        <f>IF(E434="ja",0,IF(D434=0,0,(MIN(ROUND(IF(Selectie!$A$4=1,+RecapLineair!$L$20-J434,(IF(Selectie!$A$4=2,(RecapLineair!$H$14-RecapLineair!$H$15)/(RecapLineair!$H$11-RecapLineair!$H$12),0))),2),H434))))</f>
        <v>0</v>
      </c>
      <c r="M434" s="4"/>
      <c r="N434" s="4">
        <f t="shared" si="64"/>
        <v>0</v>
      </c>
      <c r="O434" s="4"/>
      <c r="P434" s="4">
        <f t="shared" si="69"/>
        <v>0.39999999982660484</v>
      </c>
    </row>
    <row r="435" spans="1:16" x14ac:dyDescent="0.25">
      <c r="B435" s="3">
        <f t="shared" si="68"/>
        <v>10075</v>
      </c>
      <c r="C435">
        <v>320</v>
      </c>
      <c r="D435">
        <f>IF(D434=0,0,IF(D434+1&gt;RecapLineair!H$11,0,D434+1))</f>
        <v>0</v>
      </c>
      <c r="E435" s="16" t="str">
        <f>IF(D435=0,"n.v.t.",IF(RecapLineair!$I$22&lt;A$428,"nee",G435))</f>
        <v>n.v.t.</v>
      </c>
      <c r="F435" s="16">
        <f>IF(A$428=RecapLineair!$I$22,RecapLineair!$H$23,99)</f>
        <v>99</v>
      </c>
      <c r="G435" s="16" t="str">
        <f>IF(D435=0,"n.v.t.",(IF(D435&lt;=RecapLineair!$H$12,"ja","nee")))</f>
        <v>n.v.t.</v>
      </c>
      <c r="H435" s="4">
        <f t="shared" si="70"/>
        <v>0.39999999982660484</v>
      </c>
      <c r="I435" s="4"/>
      <c r="J435" s="5">
        <f>IF(D435=0,0,ROUND(+H435*RecapLineair!$H$13/12,2))</f>
        <v>0</v>
      </c>
      <c r="K435" s="4"/>
      <c r="L435" s="4">
        <f>IF(E435="ja",0,IF(D435=0,0,(MIN(ROUND(IF(Selectie!$A$4=1,+RecapLineair!$L$20-J435,(IF(Selectie!$A$4=2,(RecapLineair!$H$14-RecapLineair!$H$15)/(RecapLineair!$H$11-RecapLineair!$H$12),0))),2),H435))))</f>
        <v>0</v>
      </c>
      <c r="M435" s="4"/>
      <c r="N435" s="4">
        <f t="shared" si="64"/>
        <v>0</v>
      </c>
      <c r="O435" s="4"/>
      <c r="P435" s="4">
        <f t="shared" si="69"/>
        <v>0.39999999982660484</v>
      </c>
    </row>
    <row r="436" spans="1:16" x14ac:dyDescent="0.25">
      <c r="B436" s="3">
        <f t="shared" si="68"/>
        <v>10106</v>
      </c>
      <c r="C436">
        <v>321</v>
      </c>
      <c r="D436">
        <f>IF(D435=0,0,IF(D435+1&gt;RecapLineair!H$11,0,D435+1))</f>
        <v>0</v>
      </c>
      <c r="E436" s="16" t="str">
        <f>IF(D436=0,"n.v.t.",IF(RecapLineair!$I$22&lt;A$428,"nee",G436))</f>
        <v>n.v.t.</v>
      </c>
      <c r="F436" s="16">
        <f>IF(A$428=RecapLineair!$I$22,RecapLineair!$H$23,99)</f>
        <v>99</v>
      </c>
      <c r="G436" s="16" t="str">
        <f>IF(D436=0,"n.v.t.",(IF(D436&lt;=RecapLineair!$H$12,"ja","nee")))</f>
        <v>n.v.t.</v>
      </c>
      <c r="H436" s="4">
        <f t="shared" si="70"/>
        <v>0.39999999982660484</v>
      </c>
      <c r="I436" s="4"/>
      <c r="J436" s="5">
        <f>IF(D436=0,0,ROUND(+H436*RecapLineair!$H$13/12,2))</f>
        <v>0</v>
      </c>
      <c r="K436" s="4"/>
      <c r="L436" s="4">
        <f>IF(E436="ja",0,IF(D436=0,0,(MIN(ROUND(IF(Selectie!$A$4=1,+RecapLineair!$L$20-J436,(IF(Selectie!$A$4=2,(RecapLineair!$H$14-RecapLineair!$H$15)/(RecapLineair!$H$11-RecapLineair!$H$12),0))),2),H436))))</f>
        <v>0</v>
      </c>
      <c r="M436" s="4"/>
      <c r="N436" s="4">
        <f t="shared" si="64"/>
        <v>0</v>
      </c>
      <c r="O436" s="4"/>
      <c r="P436" s="4">
        <f t="shared" si="69"/>
        <v>0.39999999982660484</v>
      </c>
    </row>
    <row r="437" spans="1:16" x14ac:dyDescent="0.25">
      <c r="B437" s="3">
        <f t="shared" si="68"/>
        <v>10136</v>
      </c>
      <c r="C437">
        <v>322</v>
      </c>
      <c r="D437">
        <f>IF(D436=0,0,IF(D436+1&gt;RecapLineair!H$11,0,D436+1))</f>
        <v>0</v>
      </c>
      <c r="E437" s="16" t="str">
        <f>IF(D437=0,"n.v.t.",IF(RecapLineair!$I$22&lt;A$428,"nee",G437))</f>
        <v>n.v.t.</v>
      </c>
      <c r="F437" s="16">
        <f>IF(A$428=RecapLineair!$I$22,RecapLineair!$H$23,99)</f>
        <v>99</v>
      </c>
      <c r="G437" s="16" t="str">
        <f>IF(D437=0,"n.v.t.",(IF(D437&lt;=RecapLineair!$H$12,"ja","nee")))</f>
        <v>n.v.t.</v>
      </c>
      <c r="H437" s="4">
        <f t="shared" si="70"/>
        <v>0.39999999982660484</v>
      </c>
      <c r="I437" s="4"/>
      <c r="J437" s="5">
        <f>IF(D437=0,0,ROUND(+H437*RecapLineair!$H$13/12,2))</f>
        <v>0</v>
      </c>
      <c r="K437" s="4"/>
      <c r="L437" s="4">
        <f>IF(E437="ja",0,IF(D437=0,0,(MIN(ROUND(IF(Selectie!$A$4=1,+RecapLineair!$L$20-J437,(IF(Selectie!$A$4=2,(RecapLineair!$H$14-RecapLineair!$H$15)/(RecapLineair!$H$11-RecapLineair!$H$12),0))),2),H437))))</f>
        <v>0</v>
      </c>
      <c r="M437" s="4"/>
      <c r="N437" s="4">
        <f t="shared" si="64"/>
        <v>0</v>
      </c>
      <c r="O437" s="4"/>
      <c r="P437" s="4">
        <f t="shared" si="69"/>
        <v>0.39999999982660484</v>
      </c>
    </row>
    <row r="438" spans="1:16" x14ac:dyDescent="0.25">
      <c r="B438" s="3">
        <f t="shared" si="68"/>
        <v>10167</v>
      </c>
      <c r="C438">
        <v>323</v>
      </c>
      <c r="D438">
        <f>IF(D437=0,0,IF(D437+1&gt;RecapLineair!H$11,0,D437+1))</f>
        <v>0</v>
      </c>
      <c r="E438" s="16" t="str">
        <f>IF(D438=0,"n.v.t.",IF(RecapLineair!$I$22&lt;A$428,"nee",G438))</f>
        <v>n.v.t.</v>
      </c>
      <c r="F438" s="16">
        <f>IF(A$428=RecapLineair!$I$22,RecapLineair!$H$23,99)</f>
        <v>99</v>
      </c>
      <c r="G438" s="16" t="str">
        <f>IF(D438=0,"n.v.t.",(IF(D438&lt;=RecapLineair!$H$12,"ja","nee")))</f>
        <v>n.v.t.</v>
      </c>
      <c r="H438" s="4">
        <f t="shared" si="70"/>
        <v>0.39999999982660484</v>
      </c>
      <c r="I438" s="4"/>
      <c r="J438" s="5">
        <f>IF(D438=0,0,ROUND(+H438*RecapLineair!$H$13/12,2))</f>
        <v>0</v>
      </c>
      <c r="K438" s="4"/>
      <c r="L438" s="4">
        <f>IF(E438="ja",0,IF(D438=0,0,(MIN(ROUND(IF(Selectie!$A$4=1,+RecapLineair!$L$20-J438,(IF(Selectie!$A$4=2,(RecapLineair!$H$14-RecapLineair!$H$15)/(RecapLineair!$H$11-RecapLineair!$H$12),0))),2),H438))))</f>
        <v>0</v>
      </c>
      <c r="M438" s="4"/>
      <c r="N438" s="4">
        <f t="shared" si="64"/>
        <v>0</v>
      </c>
      <c r="O438" s="4"/>
      <c r="P438" s="4">
        <f t="shared" si="69"/>
        <v>0.39999999982660484</v>
      </c>
    </row>
    <row r="439" spans="1:16" x14ac:dyDescent="0.25">
      <c r="B439" s="3">
        <f t="shared" si="68"/>
        <v>10197</v>
      </c>
      <c r="C439">
        <v>324</v>
      </c>
      <c r="D439">
        <f>IF(D438=0,0,IF(D438+1&gt;RecapLineair!H$11,0,D438+1))</f>
        <v>0</v>
      </c>
      <c r="E439" s="16" t="str">
        <f>IF(D439=0,"n.v.t.",IF(RecapLineair!$I$22&lt;A$428,"nee",G439))</f>
        <v>n.v.t.</v>
      </c>
      <c r="F439" s="16">
        <f>IF(A$428=RecapLineair!$I$22,RecapLineair!$H$23,99)</f>
        <v>99</v>
      </c>
      <c r="G439" s="16" t="str">
        <f>IF(D439=0,"n.v.t.",(IF(D439&lt;=RecapLineair!$H$12,"ja","nee")))</f>
        <v>n.v.t.</v>
      </c>
      <c r="H439" s="4">
        <f t="shared" si="70"/>
        <v>0.39999999982660484</v>
      </c>
      <c r="I439" s="4"/>
      <c r="J439" s="5">
        <f>IF(D439=0,0,ROUND(+H439*RecapLineair!$H$13/12,2))</f>
        <v>0</v>
      </c>
      <c r="K439" s="4"/>
      <c r="L439" s="4">
        <f>IF(E439="ja",0,IF(D439=0,0,(MIN(ROUND(IF(Selectie!$A$4=1,+RecapLineair!$L$20-J439,(IF(Selectie!$A$4=2,(RecapLineair!$H$14-RecapLineair!$H$15)/(RecapLineair!$H$11-RecapLineair!$H$12),0))),2),H439))))</f>
        <v>0</v>
      </c>
      <c r="M439" s="4"/>
      <c r="N439" s="4">
        <f t="shared" si="64"/>
        <v>0</v>
      </c>
      <c r="O439" s="4"/>
      <c r="P439" s="4">
        <f t="shared" si="69"/>
        <v>0.39999999982660484</v>
      </c>
    </row>
    <row r="440" spans="1:16" x14ac:dyDescent="0.25">
      <c r="B440" s="3"/>
      <c r="E440" s="16"/>
      <c r="F440" s="16"/>
      <c r="G440" s="16"/>
      <c r="H440" s="4"/>
      <c r="I440" s="29"/>
      <c r="J440" s="28">
        <f>SUM(J428:J439)</f>
        <v>0</v>
      </c>
      <c r="K440" s="29"/>
      <c r="L440" s="28">
        <f>SUM(L428:L439)</f>
        <v>0</v>
      </c>
      <c r="M440" s="29"/>
      <c r="N440" s="28">
        <f>J440+L440</f>
        <v>0</v>
      </c>
      <c r="O440" s="29"/>
      <c r="P440" s="4"/>
    </row>
    <row r="441" spans="1:16" x14ac:dyDescent="0.25">
      <c r="B441" s="3"/>
      <c r="E441" s="16"/>
      <c r="F441" s="16"/>
      <c r="G441" s="16"/>
      <c r="H441" s="4"/>
      <c r="I441" s="29"/>
      <c r="J441" s="29"/>
      <c r="K441" s="29"/>
      <c r="L441" s="29"/>
      <c r="M441" s="29"/>
      <c r="N441" s="29"/>
      <c r="O441" s="29"/>
      <c r="P441" s="4"/>
    </row>
    <row r="442" spans="1:16" x14ac:dyDescent="0.25">
      <c r="A442" s="2">
        <f>A428+1</f>
        <v>2046</v>
      </c>
      <c r="B442" s="3">
        <f t="shared" ref="B442:B453" si="71">DATE(1,C442,1)</f>
        <v>10228</v>
      </c>
      <c r="C442">
        <v>325</v>
      </c>
      <c r="D442">
        <f>IF(D439=0,0,IF(D439+1&gt;RecapLineair!H$11,0,D439+1))</f>
        <v>0</v>
      </c>
      <c r="E442" s="16" t="str">
        <f>IF(D442=0,"n.v.t.",IF(RecapLineair!$I$22&lt;A$442,"nee",G442))</f>
        <v>n.v.t.</v>
      </c>
      <c r="F442" s="16">
        <f>IF(A$442=RecapLineair!$I$22,RecapLineair!$H$23,99)</f>
        <v>99</v>
      </c>
      <c r="G442" s="16" t="str">
        <f>IF(D442=0,"n.v.t.",(IF(D442&lt;=RecapLineair!$H$12,"ja","nee")))</f>
        <v>n.v.t.</v>
      </c>
      <c r="H442" s="4">
        <f>+P439</f>
        <v>0.39999999982660484</v>
      </c>
      <c r="I442" s="4"/>
      <c r="J442" s="5">
        <f>IF(D442=0,0,ROUND(+H442*RecapLineair!$H$13/12,2))</f>
        <v>0</v>
      </c>
      <c r="K442" s="4"/>
      <c r="L442" s="4">
        <f>IF(E442="ja",0,IF(D442=0,0,(MIN(ROUND(IF(Selectie!$A$4=1,+RecapLineair!$L$20-J442,(IF(Selectie!$A$4=2,(RecapLineair!$H$14-RecapLineair!$H$15)/(RecapLineair!$H$11-RecapLineair!$H$12),0))),2),H442))))</f>
        <v>0</v>
      </c>
      <c r="M442" s="4"/>
      <c r="N442" s="4">
        <f t="shared" si="64"/>
        <v>0</v>
      </c>
      <c r="O442" s="4"/>
      <c r="P442" s="4">
        <f t="shared" ref="P442:P453" si="72">+H442-L442</f>
        <v>0.39999999982660484</v>
      </c>
    </row>
    <row r="443" spans="1:16" x14ac:dyDescent="0.25">
      <c r="B443" s="3">
        <f t="shared" si="71"/>
        <v>10259</v>
      </c>
      <c r="C443">
        <v>326</v>
      </c>
      <c r="D443">
        <f>IF(D442=0,0,IF(D442+1&gt;RecapLineair!H$11,0,D442+1))</f>
        <v>0</v>
      </c>
      <c r="E443" s="16" t="str">
        <f>IF(D443=0,"n.v.t.",IF(RecapLineair!$I$22&lt;A$442,"nee",G443))</f>
        <v>n.v.t.</v>
      </c>
      <c r="F443" s="16">
        <f>IF(A$442=RecapLineair!$I$22,RecapLineair!$H$23,99)</f>
        <v>99</v>
      </c>
      <c r="G443" s="16" t="str">
        <f>IF(D443=0,"n.v.t.",(IF(D443&lt;=RecapLineair!$H$12,"ja","nee")))</f>
        <v>n.v.t.</v>
      </c>
      <c r="H443" s="4">
        <f t="shared" ref="H443:H453" si="73">+P442</f>
        <v>0.39999999982660484</v>
      </c>
      <c r="I443" s="4"/>
      <c r="J443" s="5">
        <f>IF(D443=0,0,ROUND(+H443*RecapLineair!$H$13/12,2))</f>
        <v>0</v>
      </c>
      <c r="K443" s="4"/>
      <c r="L443" s="4">
        <f>IF(E443="ja",0,IF(D443=0,0,(MIN(ROUND(IF(Selectie!$A$4=1,+RecapLineair!$L$20-J443,(IF(Selectie!$A$4=2,(RecapLineair!$H$14-RecapLineair!$H$15)/(RecapLineair!$H$11-RecapLineair!$H$12),0))),2),H443))))</f>
        <v>0</v>
      </c>
      <c r="M443" s="4"/>
      <c r="N443" s="4">
        <f t="shared" si="64"/>
        <v>0</v>
      </c>
      <c r="O443" s="4"/>
      <c r="P443" s="4">
        <f t="shared" si="72"/>
        <v>0.39999999982660484</v>
      </c>
    </row>
    <row r="444" spans="1:16" x14ac:dyDescent="0.25">
      <c r="B444" s="3">
        <f t="shared" si="71"/>
        <v>10288</v>
      </c>
      <c r="C444">
        <v>327</v>
      </c>
      <c r="D444">
        <f>IF(D443=0,0,IF(D443+1&gt;RecapLineair!H$11,0,D443+1))</f>
        <v>0</v>
      </c>
      <c r="E444" s="16" t="str">
        <f>IF(D444=0,"n.v.t.",IF(RecapLineair!$I$22&lt;A$442,"nee",G444))</f>
        <v>n.v.t.</v>
      </c>
      <c r="F444" s="16">
        <f>IF(A$442=RecapLineair!$I$22,RecapLineair!$H$23,99)</f>
        <v>99</v>
      </c>
      <c r="G444" s="16" t="str">
        <f>IF(D444=0,"n.v.t.",(IF(D444&lt;=RecapLineair!$H$12,"ja","nee")))</f>
        <v>n.v.t.</v>
      </c>
      <c r="H444" s="4">
        <f t="shared" si="73"/>
        <v>0.39999999982660484</v>
      </c>
      <c r="I444" s="4"/>
      <c r="J444" s="5">
        <f>IF(D444=0,0,ROUND(+H444*RecapLineair!$H$13/12,2))</f>
        <v>0</v>
      </c>
      <c r="K444" s="4"/>
      <c r="L444" s="4">
        <f>IF(E444="ja",0,IF(D444=0,0,(MIN(ROUND(IF(Selectie!$A$4=1,+RecapLineair!$L$20-J444,(IF(Selectie!$A$4=2,(RecapLineair!$H$14-RecapLineair!$H$15)/(RecapLineair!$H$11-RecapLineair!$H$12),0))),2),H444))))</f>
        <v>0</v>
      </c>
      <c r="M444" s="4"/>
      <c r="N444" s="4">
        <f t="shared" si="64"/>
        <v>0</v>
      </c>
      <c r="O444" s="4"/>
      <c r="P444" s="4">
        <f t="shared" si="72"/>
        <v>0.39999999982660484</v>
      </c>
    </row>
    <row r="445" spans="1:16" x14ac:dyDescent="0.25">
      <c r="B445" s="3">
        <f t="shared" si="71"/>
        <v>10319</v>
      </c>
      <c r="C445">
        <v>328</v>
      </c>
      <c r="D445">
        <f>IF(D444=0,0,IF(D444+1&gt;RecapLineair!H$11,0,D444+1))</f>
        <v>0</v>
      </c>
      <c r="E445" s="16" t="str">
        <f>IF(D445=0,"n.v.t.",IF(RecapLineair!$I$22&lt;A$442,"nee",G445))</f>
        <v>n.v.t.</v>
      </c>
      <c r="F445" s="16">
        <f>IF(A$442=RecapLineair!$I$22,RecapLineair!$H$23,99)</f>
        <v>99</v>
      </c>
      <c r="G445" s="16" t="str">
        <f>IF(D445=0,"n.v.t.",(IF(D445&lt;=RecapLineair!$H$12,"ja","nee")))</f>
        <v>n.v.t.</v>
      </c>
      <c r="H445" s="4">
        <f t="shared" si="73"/>
        <v>0.39999999982660484</v>
      </c>
      <c r="I445" s="4"/>
      <c r="J445" s="5">
        <f>IF(D445=0,0,ROUND(+H445*RecapLineair!$H$13/12,2))</f>
        <v>0</v>
      </c>
      <c r="K445" s="4"/>
      <c r="L445" s="4">
        <f>IF(E445="ja",0,IF(D445=0,0,(MIN(ROUND(IF(Selectie!$A$4=1,+RecapLineair!$L$20-J445,(IF(Selectie!$A$4=2,(RecapLineair!$H$14-RecapLineair!$H$15)/(RecapLineair!$H$11-RecapLineair!$H$12),0))),2),H445))))</f>
        <v>0</v>
      </c>
      <c r="M445" s="4"/>
      <c r="N445" s="4">
        <f t="shared" si="64"/>
        <v>0</v>
      </c>
      <c r="O445" s="4"/>
      <c r="P445" s="4">
        <f t="shared" si="72"/>
        <v>0.39999999982660484</v>
      </c>
    </row>
    <row r="446" spans="1:16" x14ac:dyDescent="0.25">
      <c r="B446" s="3">
        <f t="shared" si="71"/>
        <v>10349</v>
      </c>
      <c r="C446">
        <v>329</v>
      </c>
      <c r="D446">
        <f>IF(D445=0,0,IF(D445+1&gt;RecapLineair!H$11,0,D445+1))</f>
        <v>0</v>
      </c>
      <c r="E446" s="16" t="str">
        <f>IF(D446=0,"n.v.t.",IF(RecapLineair!$I$22&lt;A$442,"nee",G446))</f>
        <v>n.v.t.</v>
      </c>
      <c r="F446" s="16">
        <f>IF(A$442=RecapLineair!$I$22,RecapLineair!$H$23,99)</f>
        <v>99</v>
      </c>
      <c r="G446" s="16" t="str">
        <f>IF(D446=0,"n.v.t.",(IF(D446&lt;=RecapLineair!$H$12,"ja","nee")))</f>
        <v>n.v.t.</v>
      </c>
      <c r="H446" s="4">
        <f t="shared" si="73"/>
        <v>0.39999999982660484</v>
      </c>
      <c r="I446" s="4"/>
      <c r="J446" s="5">
        <f>IF(D446=0,0,ROUND(+H446*RecapLineair!$H$13/12,2))</f>
        <v>0</v>
      </c>
      <c r="K446" s="4"/>
      <c r="L446" s="4">
        <f>IF(E446="ja",0,IF(D446=0,0,(MIN(ROUND(IF(Selectie!$A$4=1,+RecapLineair!$L$20-J446,(IF(Selectie!$A$4=2,(RecapLineair!$H$14-RecapLineair!$H$15)/(RecapLineair!$H$11-RecapLineair!$H$12),0))),2),H446))))</f>
        <v>0</v>
      </c>
      <c r="M446" s="4"/>
      <c r="N446" s="4">
        <f t="shared" si="64"/>
        <v>0</v>
      </c>
      <c r="O446" s="4"/>
      <c r="P446" s="4">
        <f t="shared" si="72"/>
        <v>0.39999999982660484</v>
      </c>
    </row>
    <row r="447" spans="1:16" x14ac:dyDescent="0.25">
      <c r="B447" s="3">
        <f t="shared" si="71"/>
        <v>10380</v>
      </c>
      <c r="C447">
        <v>330</v>
      </c>
      <c r="D447">
        <f>IF(D446=0,0,IF(D446+1&gt;RecapLineair!H$11,0,D446+1))</f>
        <v>0</v>
      </c>
      <c r="E447" s="16" t="str">
        <f>IF(D447=0,"n.v.t.",IF(RecapLineair!$I$22&lt;A$442,"nee",G447))</f>
        <v>n.v.t.</v>
      </c>
      <c r="F447" s="16">
        <f>IF(A$442=RecapLineair!$I$22,RecapLineair!$H$23,99)</f>
        <v>99</v>
      </c>
      <c r="G447" s="16" t="str">
        <f>IF(D447=0,"n.v.t.",(IF(D447&lt;=RecapLineair!$H$12,"ja","nee")))</f>
        <v>n.v.t.</v>
      </c>
      <c r="H447" s="4">
        <f t="shared" si="73"/>
        <v>0.39999999982660484</v>
      </c>
      <c r="I447" s="4"/>
      <c r="J447" s="5">
        <f>IF(D447=0,0,ROUND(+H447*RecapLineair!$H$13/12,2))</f>
        <v>0</v>
      </c>
      <c r="K447" s="4"/>
      <c r="L447" s="4">
        <f>IF(E447="ja",0,IF(D447=0,0,(MIN(ROUND(IF(Selectie!$A$4=1,+RecapLineair!$L$20-J447,(IF(Selectie!$A$4=2,(RecapLineair!$H$14-RecapLineair!$H$15)/(RecapLineair!$H$11-RecapLineair!$H$12),0))),2),H447))))</f>
        <v>0</v>
      </c>
      <c r="M447" s="4"/>
      <c r="N447" s="4">
        <f t="shared" si="64"/>
        <v>0</v>
      </c>
      <c r="O447" s="4"/>
      <c r="P447" s="4">
        <f t="shared" si="72"/>
        <v>0.39999999982660484</v>
      </c>
    </row>
    <row r="448" spans="1:16" x14ac:dyDescent="0.25">
      <c r="B448" s="3">
        <f t="shared" si="71"/>
        <v>10410</v>
      </c>
      <c r="C448">
        <v>331</v>
      </c>
      <c r="D448">
        <f>IF(D447=0,0,IF(D447+1&gt;RecapLineair!H$11,0,D447+1))</f>
        <v>0</v>
      </c>
      <c r="E448" s="16" t="str">
        <f>IF(D448=0,"n.v.t.",IF(RecapLineair!$I$22&lt;A$442,"nee",G448))</f>
        <v>n.v.t.</v>
      </c>
      <c r="F448" s="16">
        <f>IF(A$442=RecapLineair!$I$22,RecapLineair!$H$23,99)</f>
        <v>99</v>
      </c>
      <c r="G448" s="16" t="str">
        <f>IF(D448=0,"n.v.t.",(IF(D448&lt;=RecapLineair!$H$12,"ja","nee")))</f>
        <v>n.v.t.</v>
      </c>
      <c r="H448" s="4">
        <f t="shared" si="73"/>
        <v>0.39999999982660484</v>
      </c>
      <c r="I448" s="4"/>
      <c r="J448" s="5">
        <f>IF(D448=0,0,ROUND(+H448*RecapLineair!$H$13/12,2))</f>
        <v>0</v>
      </c>
      <c r="K448" s="4"/>
      <c r="L448" s="4">
        <f>IF(E448="ja",0,IF(D448=0,0,(MIN(ROUND(IF(Selectie!$A$4=1,+RecapLineair!$L$20-J448,(IF(Selectie!$A$4=2,(RecapLineair!$H$14-RecapLineair!$H$15)/(RecapLineair!$H$11-RecapLineair!$H$12),0))),2),H448))))</f>
        <v>0</v>
      </c>
      <c r="M448" s="4"/>
      <c r="N448" s="4">
        <f t="shared" si="64"/>
        <v>0</v>
      </c>
      <c r="O448" s="4"/>
      <c r="P448" s="4">
        <f t="shared" si="72"/>
        <v>0.39999999982660484</v>
      </c>
    </row>
    <row r="449" spans="1:16" x14ac:dyDescent="0.25">
      <c r="B449" s="3">
        <f t="shared" si="71"/>
        <v>10441</v>
      </c>
      <c r="C449">
        <v>332</v>
      </c>
      <c r="D449">
        <f>IF(D448=0,0,IF(D448+1&gt;RecapLineair!H$11,0,D448+1))</f>
        <v>0</v>
      </c>
      <c r="E449" s="16" t="str">
        <f>IF(D449=0,"n.v.t.",IF(RecapLineair!$I$22&lt;A$442,"nee",G449))</f>
        <v>n.v.t.</v>
      </c>
      <c r="F449" s="16">
        <f>IF(A$442=RecapLineair!$I$22,RecapLineair!$H$23,99)</f>
        <v>99</v>
      </c>
      <c r="G449" s="16" t="str">
        <f>IF(D449=0,"n.v.t.",(IF(D449&lt;=RecapLineair!$H$12,"ja","nee")))</f>
        <v>n.v.t.</v>
      </c>
      <c r="H449" s="4">
        <f t="shared" si="73"/>
        <v>0.39999999982660484</v>
      </c>
      <c r="I449" s="4"/>
      <c r="J449" s="5">
        <f>IF(D449=0,0,ROUND(+H449*RecapLineair!$H$13/12,2))</f>
        <v>0</v>
      </c>
      <c r="K449" s="4"/>
      <c r="L449" s="4">
        <f>IF(E449="ja",0,IF(D449=0,0,(MIN(ROUND(IF(Selectie!$A$4=1,+RecapLineair!$L$20-J449,(IF(Selectie!$A$4=2,(RecapLineair!$H$14-RecapLineair!$H$15)/(RecapLineair!$H$11-RecapLineair!$H$12),0))),2),H449))))</f>
        <v>0</v>
      </c>
      <c r="M449" s="4"/>
      <c r="N449" s="4">
        <f t="shared" si="64"/>
        <v>0</v>
      </c>
      <c r="O449" s="4"/>
      <c r="P449" s="4">
        <f t="shared" si="72"/>
        <v>0.39999999982660484</v>
      </c>
    </row>
    <row r="450" spans="1:16" x14ac:dyDescent="0.25">
      <c r="B450" s="3">
        <f t="shared" si="71"/>
        <v>10472</v>
      </c>
      <c r="C450">
        <v>333</v>
      </c>
      <c r="D450">
        <f>IF(D449=0,0,IF(D449+1&gt;RecapLineair!H$11,0,D449+1))</f>
        <v>0</v>
      </c>
      <c r="E450" s="16" t="str">
        <f>IF(D450=0,"n.v.t.",IF(RecapLineair!$I$22&lt;A$442,"nee",G450))</f>
        <v>n.v.t.</v>
      </c>
      <c r="F450" s="16">
        <f>IF(A$442=RecapLineair!$I$22,RecapLineair!$H$23,99)</f>
        <v>99</v>
      </c>
      <c r="G450" s="16" t="str">
        <f>IF(D450=0,"n.v.t.",(IF(D450&lt;=RecapLineair!$H$12,"ja","nee")))</f>
        <v>n.v.t.</v>
      </c>
      <c r="H450" s="4">
        <f t="shared" si="73"/>
        <v>0.39999999982660484</v>
      </c>
      <c r="I450" s="4"/>
      <c r="J450" s="5">
        <f>IF(D450=0,0,ROUND(+H450*RecapLineair!$H$13/12,2))</f>
        <v>0</v>
      </c>
      <c r="K450" s="4"/>
      <c r="L450" s="4">
        <f>IF(E450="ja",0,IF(D450=0,0,(MIN(ROUND(IF(Selectie!$A$4=1,+RecapLineair!$L$20-J450,(IF(Selectie!$A$4=2,(RecapLineair!$H$14-RecapLineair!$H$15)/(RecapLineair!$H$11-RecapLineair!$H$12),0))),2),H450))))</f>
        <v>0</v>
      </c>
      <c r="M450" s="4"/>
      <c r="N450" s="4">
        <f t="shared" si="64"/>
        <v>0</v>
      </c>
      <c r="O450" s="4"/>
      <c r="P450" s="4">
        <f t="shared" si="72"/>
        <v>0.39999999982660484</v>
      </c>
    </row>
    <row r="451" spans="1:16" x14ac:dyDescent="0.25">
      <c r="B451" s="3">
        <f t="shared" si="71"/>
        <v>10502</v>
      </c>
      <c r="C451">
        <v>334</v>
      </c>
      <c r="D451">
        <f>IF(D450=0,0,IF(D450+1&gt;RecapLineair!H$11,0,D450+1))</f>
        <v>0</v>
      </c>
      <c r="E451" s="16" t="str">
        <f>IF(D451=0,"n.v.t.",IF(RecapLineair!$I$22&lt;A$442,"nee",G451))</f>
        <v>n.v.t.</v>
      </c>
      <c r="F451" s="16">
        <f>IF(A$442=RecapLineair!$I$22,RecapLineair!$H$23,99)</f>
        <v>99</v>
      </c>
      <c r="G451" s="16" t="str">
        <f>IF(D451=0,"n.v.t.",(IF(D451&lt;=RecapLineair!$H$12,"ja","nee")))</f>
        <v>n.v.t.</v>
      </c>
      <c r="H451" s="4">
        <f t="shared" si="73"/>
        <v>0.39999999982660484</v>
      </c>
      <c r="I451" s="4"/>
      <c r="J451" s="5">
        <f>IF(D451=0,0,ROUND(+H451*RecapLineair!$H$13/12,2))</f>
        <v>0</v>
      </c>
      <c r="K451" s="4"/>
      <c r="L451" s="4">
        <f>IF(E451="ja",0,IF(D451=0,0,(MIN(ROUND(IF(Selectie!$A$4=1,+RecapLineair!$L$20-J451,(IF(Selectie!$A$4=2,(RecapLineair!$H$14-RecapLineair!$H$15)/(RecapLineair!$H$11-RecapLineair!$H$12),0))),2),H451))))</f>
        <v>0</v>
      </c>
      <c r="M451" s="4"/>
      <c r="N451" s="4">
        <f t="shared" si="64"/>
        <v>0</v>
      </c>
      <c r="O451" s="4"/>
      <c r="P451" s="4">
        <f t="shared" si="72"/>
        <v>0.39999999982660484</v>
      </c>
    </row>
    <row r="452" spans="1:16" x14ac:dyDescent="0.25">
      <c r="B452" s="3">
        <f t="shared" si="71"/>
        <v>10533</v>
      </c>
      <c r="C452">
        <v>335</v>
      </c>
      <c r="D452">
        <f>IF(D451=0,0,IF(D451+1&gt;RecapLineair!H$11,0,D451+1))</f>
        <v>0</v>
      </c>
      <c r="E452" s="16" t="str">
        <f>IF(D452=0,"n.v.t.",IF(RecapLineair!$I$22&lt;A$442,"nee",G452))</f>
        <v>n.v.t.</v>
      </c>
      <c r="F452" s="16">
        <f>IF(A$442=RecapLineair!$I$22,RecapLineair!$H$23,99)</f>
        <v>99</v>
      </c>
      <c r="G452" s="16" t="str">
        <f>IF(D452=0,"n.v.t.",(IF(D452&lt;=RecapLineair!$H$12,"ja","nee")))</f>
        <v>n.v.t.</v>
      </c>
      <c r="H452" s="4">
        <f t="shared" si="73"/>
        <v>0.39999999982660484</v>
      </c>
      <c r="I452" s="4"/>
      <c r="J452" s="5">
        <f>IF(D452=0,0,ROUND(+H452*RecapLineair!$H$13/12,2))</f>
        <v>0</v>
      </c>
      <c r="K452" s="4"/>
      <c r="L452" s="4">
        <f>IF(E452="ja",0,IF(D452=0,0,(MIN(ROUND(IF(Selectie!$A$4=1,+RecapLineair!$L$20-J452,(IF(Selectie!$A$4=2,(RecapLineair!$H$14-RecapLineair!$H$15)/(RecapLineair!$H$11-RecapLineair!$H$12),0))),2),H452))))</f>
        <v>0</v>
      </c>
      <c r="M452" s="4"/>
      <c r="N452" s="4">
        <f t="shared" si="64"/>
        <v>0</v>
      </c>
      <c r="O452" s="4"/>
      <c r="P452" s="4">
        <f t="shared" si="72"/>
        <v>0.39999999982660484</v>
      </c>
    </row>
    <row r="453" spans="1:16" x14ac:dyDescent="0.25">
      <c r="B453" s="3">
        <f t="shared" si="71"/>
        <v>10563</v>
      </c>
      <c r="C453">
        <v>336</v>
      </c>
      <c r="D453">
        <f>IF(D452=0,0,IF(D452+1&gt;RecapLineair!H$11,0,D452+1))</f>
        <v>0</v>
      </c>
      <c r="E453" s="16" t="str">
        <f>IF(D453=0,"n.v.t.",IF(RecapLineair!$I$22&lt;A$442,"nee",G453))</f>
        <v>n.v.t.</v>
      </c>
      <c r="F453" s="16">
        <f>IF(A$442=RecapLineair!$I$22,RecapLineair!$H$23,99)</f>
        <v>99</v>
      </c>
      <c r="G453" s="16" t="str">
        <f>IF(D453=0,"n.v.t.",(IF(D453&lt;=RecapLineair!$H$12,"ja","nee")))</f>
        <v>n.v.t.</v>
      </c>
      <c r="H453" s="4">
        <f t="shared" si="73"/>
        <v>0.39999999982660484</v>
      </c>
      <c r="I453" s="4"/>
      <c r="J453" s="5">
        <f>IF(D453=0,0,ROUND(+H453*RecapLineair!$H$13/12,2))</f>
        <v>0</v>
      </c>
      <c r="K453" s="4"/>
      <c r="L453" s="4">
        <f>IF(E453="ja",0,IF(D453=0,0,(MIN(ROUND(IF(Selectie!$A$4=1,+RecapLineair!$L$20-J453,(IF(Selectie!$A$4=2,(RecapLineair!$H$14-RecapLineair!$H$15)/(RecapLineair!$H$11-RecapLineair!$H$12),0))),2),H453))))</f>
        <v>0</v>
      </c>
      <c r="M453" s="4"/>
      <c r="N453" s="4">
        <f t="shared" si="64"/>
        <v>0</v>
      </c>
      <c r="O453" s="4"/>
      <c r="P453" s="4">
        <f t="shared" si="72"/>
        <v>0.39999999982660484</v>
      </c>
    </row>
    <row r="454" spans="1:16" x14ac:dyDescent="0.25">
      <c r="B454" s="3"/>
      <c r="E454" s="16"/>
      <c r="F454" s="16"/>
      <c r="G454" s="16"/>
      <c r="H454" s="4"/>
      <c r="I454" s="29"/>
      <c r="J454" s="28">
        <f>SUM(J442:J453)</f>
        <v>0</v>
      </c>
      <c r="K454" s="29"/>
      <c r="L454" s="28">
        <f>SUM(L442:L453)</f>
        <v>0</v>
      </c>
      <c r="M454" s="29"/>
      <c r="N454" s="28">
        <f>J454+L454</f>
        <v>0</v>
      </c>
      <c r="O454" s="29"/>
      <c r="P454" s="4"/>
    </row>
    <row r="455" spans="1:16" x14ac:dyDescent="0.25">
      <c r="B455" s="3"/>
      <c r="E455" s="16"/>
      <c r="F455" s="16"/>
      <c r="G455" s="16"/>
      <c r="H455" s="4"/>
      <c r="I455" s="29"/>
      <c r="J455" s="29"/>
      <c r="K455" s="29"/>
      <c r="L455" s="29"/>
      <c r="M455" s="29"/>
      <c r="N455" s="29"/>
      <c r="O455" s="29"/>
      <c r="P455" s="4"/>
    </row>
    <row r="456" spans="1:16" x14ac:dyDescent="0.25">
      <c r="A456" s="2">
        <f>A442+1</f>
        <v>2047</v>
      </c>
      <c r="B456" s="3">
        <f t="shared" ref="B456:B467" si="74">DATE(1,C456,1)</f>
        <v>10594</v>
      </c>
      <c r="C456">
        <v>337</v>
      </c>
      <c r="D456">
        <f>IF(D453=0,0,IF(D453+1&gt;RecapLineair!H$11,0,D453+1))</f>
        <v>0</v>
      </c>
      <c r="E456" s="16" t="str">
        <f>IF(D456=0,"n.v.t.",IF(RecapLineair!$I$22&lt;A$456,"nee",G456))</f>
        <v>n.v.t.</v>
      </c>
      <c r="F456" s="16">
        <f>IF(A$456=RecapLineair!$I$22,RecapLineair!$H$23,99)</f>
        <v>99</v>
      </c>
      <c r="G456" s="16" t="str">
        <f>IF(D456=0,"n.v.t.",(IF(D456&lt;=RecapLineair!$H$12,"ja","nee")))</f>
        <v>n.v.t.</v>
      </c>
      <c r="H456" s="4">
        <f>+P453</f>
        <v>0.39999999982660484</v>
      </c>
      <c r="I456" s="4"/>
      <c r="J456" s="5">
        <f>IF(D456=0,0,ROUND(+H456*RecapLineair!$H$13/12,2))</f>
        <v>0</v>
      </c>
      <c r="K456" s="4"/>
      <c r="L456" s="4">
        <f>IF(E456="ja",0,IF(D456=0,0,(MIN(ROUND(IF(Selectie!$A$4=1,+RecapLineair!$L$20-J456,(IF(Selectie!$A$4=2,(RecapLineair!$H$14-RecapLineair!$H$15)/(RecapLineair!$H$11-RecapLineair!$H$12),0))),2),H456))))</f>
        <v>0</v>
      </c>
      <c r="M456" s="4"/>
      <c r="N456" s="4">
        <f t="shared" si="64"/>
        <v>0</v>
      </c>
      <c r="O456" s="4"/>
      <c r="P456" s="4">
        <f t="shared" ref="P456:P467" si="75">+H456-L456</f>
        <v>0.39999999982660484</v>
      </c>
    </row>
    <row r="457" spans="1:16" x14ac:dyDescent="0.25">
      <c r="B457" s="3">
        <f t="shared" si="74"/>
        <v>10625</v>
      </c>
      <c r="C457">
        <v>338</v>
      </c>
      <c r="D457">
        <f>IF(D456=0,0,IF(D456+1&gt;RecapLineair!H$11,0,D456+1))</f>
        <v>0</v>
      </c>
      <c r="E457" s="16" t="str">
        <f>IF(D457=0,"n.v.t.",IF(RecapLineair!$I$22&lt;A$456,"nee",G457))</f>
        <v>n.v.t.</v>
      </c>
      <c r="F457" s="16">
        <f>IF(A$456=RecapLineair!$I$22,RecapLineair!$H$23,99)</f>
        <v>99</v>
      </c>
      <c r="G457" s="16" t="str">
        <f>IF(D457=0,"n.v.t.",(IF(D457&lt;=RecapLineair!$H$12,"ja","nee")))</f>
        <v>n.v.t.</v>
      </c>
      <c r="H457" s="4">
        <f t="shared" ref="H457:H467" si="76">+P456</f>
        <v>0.39999999982660484</v>
      </c>
      <c r="I457" s="4"/>
      <c r="J457" s="5">
        <f>IF(D457=0,0,ROUND(+H457*RecapLineair!$H$13/12,2))</f>
        <v>0</v>
      </c>
      <c r="K457" s="4"/>
      <c r="L457" s="4">
        <f>IF(E457="ja",0,IF(D457=0,0,(MIN(ROUND(IF(Selectie!$A$4=1,+RecapLineair!$L$20-J457,(IF(Selectie!$A$4=2,(RecapLineair!$H$14-RecapLineair!$H$15)/(RecapLineair!$H$11-RecapLineair!$H$12),0))),2),H457))))</f>
        <v>0</v>
      </c>
      <c r="M457" s="4"/>
      <c r="N457" s="4">
        <f t="shared" si="64"/>
        <v>0</v>
      </c>
      <c r="O457" s="4"/>
      <c r="P457" s="4">
        <f t="shared" si="75"/>
        <v>0.39999999982660484</v>
      </c>
    </row>
    <row r="458" spans="1:16" x14ac:dyDescent="0.25">
      <c r="B458" s="3">
        <f t="shared" si="74"/>
        <v>10653</v>
      </c>
      <c r="C458">
        <v>339</v>
      </c>
      <c r="D458">
        <f>IF(D457=0,0,IF(D457+1&gt;RecapLineair!H$11,0,D457+1))</f>
        <v>0</v>
      </c>
      <c r="E458" s="16" t="str">
        <f>IF(D458=0,"n.v.t.",IF(RecapLineair!$I$22&lt;A$456,"nee",G458))</f>
        <v>n.v.t.</v>
      </c>
      <c r="F458" s="16">
        <f>IF(A$456=RecapLineair!$I$22,RecapLineair!$H$23,99)</f>
        <v>99</v>
      </c>
      <c r="G458" s="16" t="str">
        <f>IF(D458=0,"n.v.t.",(IF(D458&lt;=RecapLineair!$H$12,"ja","nee")))</f>
        <v>n.v.t.</v>
      </c>
      <c r="H458" s="4">
        <f t="shared" si="76"/>
        <v>0.39999999982660484</v>
      </c>
      <c r="I458" s="4"/>
      <c r="J458" s="5">
        <f>IF(D458=0,0,ROUND(+H458*RecapLineair!$H$13/12,2))</f>
        <v>0</v>
      </c>
      <c r="K458" s="4"/>
      <c r="L458" s="4">
        <f>IF(E458="ja",0,IF(D458=0,0,(MIN(ROUND(IF(Selectie!$A$4=1,+RecapLineair!$L$20-J458,(IF(Selectie!$A$4=2,(RecapLineair!$H$14-RecapLineair!$H$15)/(RecapLineair!$H$11-RecapLineair!$H$12),0))),2),H458))))</f>
        <v>0</v>
      </c>
      <c r="M458" s="4"/>
      <c r="N458" s="4">
        <f t="shared" si="64"/>
        <v>0</v>
      </c>
      <c r="O458" s="4"/>
      <c r="P458" s="4">
        <f t="shared" si="75"/>
        <v>0.39999999982660484</v>
      </c>
    </row>
    <row r="459" spans="1:16" x14ac:dyDescent="0.25">
      <c r="B459" s="3">
        <f t="shared" si="74"/>
        <v>10684</v>
      </c>
      <c r="C459">
        <v>340</v>
      </c>
      <c r="D459">
        <f>IF(D458=0,0,IF(D458+1&gt;RecapLineair!H$11,0,D458+1))</f>
        <v>0</v>
      </c>
      <c r="E459" s="16" t="str">
        <f>IF(D459=0,"n.v.t.",IF(RecapLineair!$I$22&lt;A$456,"nee",G459))</f>
        <v>n.v.t.</v>
      </c>
      <c r="F459" s="16">
        <f>IF(A$456=RecapLineair!$I$22,RecapLineair!$H$23,99)</f>
        <v>99</v>
      </c>
      <c r="G459" s="16" t="str">
        <f>IF(D459=0,"n.v.t.",(IF(D459&lt;=RecapLineair!$H$12,"ja","nee")))</f>
        <v>n.v.t.</v>
      </c>
      <c r="H459" s="4">
        <f t="shared" si="76"/>
        <v>0.39999999982660484</v>
      </c>
      <c r="I459" s="4"/>
      <c r="J459" s="5">
        <f>IF(D459=0,0,ROUND(+H459*RecapLineair!$H$13/12,2))</f>
        <v>0</v>
      </c>
      <c r="K459" s="4"/>
      <c r="L459" s="4">
        <f>IF(E459="ja",0,IF(D459=0,0,(MIN(ROUND(IF(Selectie!$A$4=1,+RecapLineair!$L$20-J459,(IF(Selectie!$A$4=2,(RecapLineair!$H$14-RecapLineair!$H$15)/(RecapLineair!$H$11-RecapLineair!$H$12),0))),2),H459))))</f>
        <v>0</v>
      </c>
      <c r="M459" s="4"/>
      <c r="N459" s="4">
        <f t="shared" si="64"/>
        <v>0</v>
      </c>
      <c r="O459" s="4"/>
      <c r="P459" s="4">
        <f t="shared" si="75"/>
        <v>0.39999999982660484</v>
      </c>
    </row>
    <row r="460" spans="1:16" x14ac:dyDescent="0.25">
      <c r="B460" s="3">
        <f t="shared" si="74"/>
        <v>10714</v>
      </c>
      <c r="C460">
        <v>341</v>
      </c>
      <c r="D460">
        <f>IF(D459=0,0,IF(D459+1&gt;RecapLineair!H$11,0,D459+1))</f>
        <v>0</v>
      </c>
      <c r="E460" s="16" t="str">
        <f>IF(D460=0,"n.v.t.",IF(RecapLineair!$I$22&lt;A$456,"nee",G460))</f>
        <v>n.v.t.</v>
      </c>
      <c r="F460" s="16">
        <f>IF(A$456=RecapLineair!$I$22,RecapLineair!$H$23,99)</f>
        <v>99</v>
      </c>
      <c r="G460" s="16" t="str">
        <f>IF(D460=0,"n.v.t.",(IF(D460&lt;=RecapLineair!$H$12,"ja","nee")))</f>
        <v>n.v.t.</v>
      </c>
      <c r="H460" s="4">
        <f t="shared" si="76"/>
        <v>0.39999999982660484</v>
      </c>
      <c r="I460" s="4"/>
      <c r="J460" s="5">
        <f>IF(D460=0,0,ROUND(+H460*RecapLineair!$H$13/12,2))</f>
        <v>0</v>
      </c>
      <c r="K460" s="4"/>
      <c r="L460" s="4">
        <f>IF(E460="ja",0,IF(D460=0,0,(MIN(ROUND(IF(Selectie!$A$4=1,+RecapLineair!$L$20-J460,(IF(Selectie!$A$4=2,(RecapLineair!$H$14-RecapLineair!$H$15)/(RecapLineair!$H$11-RecapLineair!$H$12),0))),2),H460))))</f>
        <v>0</v>
      </c>
      <c r="M460" s="4"/>
      <c r="N460" s="4">
        <f t="shared" si="64"/>
        <v>0</v>
      </c>
      <c r="O460" s="4"/>
      <c r="P460" s="4">
        <f t="shared" si="75"/>
        <v>0.39999999982660484</v>
      </c>
    </row>
    <row r="461" spans="1:16" x14ac:dyDescent="0.25">
      <c r="B461" s="3">
        <f t="shared" si="74"/>
        <v>10745</v>
      </c>
      <c r="C461">
        <v>342</v>
      </c>
      <c r="D461">
        <f>IF(D460=0,0,IF(D460+1&gt;RecapLineair!H$11,0,D460+1))</f>
        <v>0</v>
      </c>
      <c r="E461" s="16" t="str">
        <f>IF(D461=0,"n.v.t.",IF(RecapLineair!$I$22&lt;A$456,"nee",G461))</f>
        <v>n.v.t.</v>
      </c>
      <c r="F461" s="16">
        <f>IF(A$456=RecapLineair!$I$22,RecapLineair!$H$23,99)</f>
        <v>99</v>
      </c>
      <c r="G461" s="16" t="str">
        <f>IF(D461=0,"n.v.t.",(IF(D461&lt;=RecapLineair!$H$12,"ja","nee")))</f>
        <v>n.v.t.</v>
      </c>
      <c r="H461" s="4">
        <f t="shared" si="76"/>
        <v>0.39999999982660484</v>
      </c>
      <c r="I461" s="4"/>
      <c r="J461" s="5">
        <f>IF(D461=0,0,ROUND(+H461*RecapLineair!$H$13/12,2))</f>
        <v>0</v>
      </c>
      <c r="K461" s="4"/>
      <c r="L461" s="4">
        <f>IF(E461="ja",0,IF(D461=0,0,(MIN(ROUND(IF(Selectie!$A$4=1,+RecapLineair!$L$20-J461,(IF(Selectie!$A$4=2,(RecapLineair!$H$14-RecapLineair!$H$15)/(RecapLineair!$H$11-RecapLineair!$H$12),0))),2),H461))))</f>
        <v>0</v>
      </c>
      <c r="M461" s="4"/>
      <c r="N461" s="4">
        <f t="shared" si="64"/>
        <v>0</v>
      </c>
      <c r="O461" s="4"/>
      <c r="P461" s="4">
        <f t="shared" si="75"/>
        <v>0.39999999982660484</v>
      </c>
    </row>
    <row r="462" spans="1:16" x14ac:dyDescent="0.25">
      <c r="B462" s="3">
        <f t="shared" si="74"/>
        <v>10775</v>
      </c>
      <c r="C462">
        <v>343</v>
      </c>
      <c r="D462">
        <f>IF(D461=0,0,IF(D461+1&gt;RecapLineair!H$11,0,D461+1))</f>
        <v>0</v>
      </c>
      <c r="E462" s="16" t="str">
        <f>IF(D462=0,"n.v.t.",IF(RecapLineair!$I$22&lt;A$456,"nee",G462))</f>
        <v>n.v.t.</v>
      </c>
      <c r="F462" s="16">
        <f>IF(A$456=RecapLineair!$I$22,RecapLineair!$H$23,99)</f>
        <v>99</v>
      </c>
      <c r="G462" s="16" t="str">
        <f>IF(D462=0,"n.v.t.",(IF(D462&lt;=RecapLineair!$H$12,"ja","nee")))</f>
        <v>n.v.t.</v>
      </c>
      <c r="H462" s="4">
        <f t="shared" si="76"/>
        <v>0.39999999982660484</v>
      </c>
      <c r="I462" s="4"/>
      <c r="J462" s="5">
        <f>IF(D462=0,0,ROUND(+H462*RecapLineair!$H$13/12,2))</f>
        <v>0</v>
      </c>
      <c r="K462" s="4"/>
      <c r="L462" s="4">
        <f>IF(E462="ja",0,IF(D462=0,0,(MIN(ROUND(IF(Selectie!$A$4=1,+RecapLineair!$L$20-J462,(IF(Selectie!$A$4=2,(RecapLineair!$H$14-RecapLineair!$H$15)/(RecapLineair!$H$11-RecapLineair!$H$12),0))),2),H462))))</f>
        <v>0</v>
      </c>
      <c r="M462" s="4"/>
      <c r="N462" s="4">
        <f t="shared" si="64"/>
        <v>0</v>
      </c>
      <c r="O462" s="4"/>
      <c r="P462" s="4">
        <f t="shared" si="75"/>
        <v>0.39999999982660484</v>
      </c>
    </row>
    <row r="463" spans="1:16" x14ac:dyDescent="0.25">
      <c r="B463" s="3">
        <f t="shared" si="74"/>
        <v>10806</v>
      </c>
      <c r="C463">
        <v>344</v>
      </c>
      <c r="D463">
        <f>IF(D462=0,0,IF(D462+1&gt;RecapLineair!H$11,0,D462+1))</f>
        <v>0</v>
      </c>
      <c r="E463" s="16" t="str">
        <f>IF(D463=0,"n.v.t.",IF(RecapLineair!$I$22&lt;A$456,"nee",G463))</f>
        <v>n.v.t.</v>
      </c>
      <c r="F463" s="16">
        <f>IF(A$456=RecapLineair!$I$22,RecapLineair!$H$23,99)</f>
        <v>99</v>
      </c>
      <c r="G463" s="16" t="str">
        <f>IF(D463=0,"n.v.t.",(IF(D463&lt;=RecapLineair!$H$12,"ja","nee")))</f>
        <v>n.v.t.</v>
      </c>
      <c r="H463" s="4">
        <f t="shared" si="76"/>
        <v>0.39999999982660484</v>
      </c>
      <c r="I463" s="4"/>
      <c r="J463" s="5">
        <f>IF(D463=0,0,ROUND(+H463*RecapLineair!$H$13/12,2))</f>
        <v>0</v>
      </c>
      <c r="K463" s="4"/>
      <c r="L463" s="4">
        <f>IF(E463="ja",0,IF(D463=0,0,(MIN(ROUND(IF(Selectie!$A$4=1,+RecapLineair!$L$20-J463,(IF(Selectie!$A$4=2,(RecapLineair!$H$14-RecapLineair!$H$15)/(RecapLineair!$H$11-RecapLineair!$H$12),0))),2),H463))))</f>
        <v>0</v>
      </c>
      <c r="M463" s="4"/>
      <c r="N463" s="4">
        <f t="shared" si="64"/>
        <v>0</v>
      </c>
      <c r="O463" s="4"/>
      <c r="P463" s="4">
        <f t="shared" si="75"/>
        <v>0.39999999982660484</v>
      </c>
    </row>
    <row r="464" spans="1:16" x14ac:dyDescent="0.25">
      <c r="B464" s="3">
        <f t="shared" si="74"/>
        <v>10837</v>
      </c>
      <c r="C464">
        <v>345</v>
      </c>
      <c r="D464">
        <f>IF(D463=0,0,IF(D463+1&gt;RecapLineair!H$11,0,D463+1))</f>
        <v>0</v>
      </c>
      <c r="E464" s="16" t="str">
        <f>IF(D464=0,"n.v.t.",IF(RecapLineair!$I$22&lt;A$456,"nee",G464))</f>
        <v>n.v.t.</v>
      </c>
      <c r="F464" s="16">
        <f>IF(A$456=RecapLineair!$I$22,RecapLineair!$H$23,99)</f>
        <v>99</v>
      </c>
      <c r="G464" s="16" t="str">
        <f>IF(D464=0,"n.v.t.",(IF(D464&lt;=RecapLineair!$H$12,"ja","nee")))</f>
        <v>n.v.t.</v>
      </c>
      <c r="H464" s="4">
        <f t="shared" si="76"/>
        <v>0.39999999982660484</v>
      </c>
      <c r="I464" s="4"/>
      <c r="J464" s="5">
        <f>IF(D464=0,0,ROUND(+H464*RecapLineair!$H$13/12,2))</f>
        <v>0</v>
      </c>
      <c r="K464" s="4"/>
      <c r="L464" s="4">
        <f>IF(E464="ja",0,IF(D464=0,0,(MIN(ROUND(IF(Selectie!$A$4=1,+RecapLineair!$L$20-J464,(IF(Selectie!$A$4=2,(RecapLineair!$H$14-RecapLineair!$H$15)/(RecapLineair!$H$11-RecapLineair!$H$12),0))),2),H464))))</f>
        <v>0</v>
      </c>
      <c r="M464" s="4"/>
      <c r="N464" s="4">
        <f t="shared" si="64"/>
        <v>0</v>
      </c>
      <c r="O464" s="4"/>
      <c r="P464" s="4">
        <f t="shared" si="75"/>
        <v>0.39999999982660484</v>
      </c>
    </row>
    <row r="465" spans="1:16" x14ac:dyDescent="0.25">
      <c r="B465" s="3">
        <f t="shared" si="74"/>
        <v>10867</v>
      </c>
      <c r="C465">
        <v>346</v>
      </c>
      <c r="D465">
        <f>IF(D464=0,0,IF(D464+1&gt;RecapLineair!H$11,0,D464+1))</f>
        <v>0</v>
      </c>
      <c r="E465" s="16" t="str">
        <f>IF(D465=0,"n.v.t.",IF(RecapLineair!$I$22&lt;A$456,"nee",G465))</f>
        <v>n.v.t.</v>
      </c>
      <c r="F465" s="16">
        <f>IF(A$456=RecapLineair!$I$22,RecapLineair!$H$23,99)</f>
        <v>99</v>
      </c>
      <c r="G465" s="16" t="str">
        <f>IF(D465=0,"n.v.t.",(IF(D465&lt;=RecapLineair!$H$12,"ja","nee")))</f>
        <v>n.v.t.</v>
      </c>
      <c r="H465" s="4">
        <f t="shared" si="76"/>
        <v>0.39999999982660484</v>
      </c>
      <c r="I465" s="4"/>
      <c r="J465" s="5">
        <f>IF(D465=0,0,ROUND(+H465*RecapLineair!$H$13/12,2))</f>
        <v>0</v>
      </c>
      <c r="K465" s="4"/>
      <c r="L465" s="4">
        <f>IF(E465="ja",0,IF(D465=0,0,(MIN(ROUND(IF(Selectie!$A$4=1,+RecapLineair!$L$20-J465,(IF(Selectie!$A$4=2,(RecapLineair!$H$14-RecapLineair!$H$15)/(RecapLineair!$H$11-RecapLineair!$H$12),0))),2),H465))))</f>
        <v>0</v>
      </c>
      <c r="M465" s="4"/>
      <c r="N465" s="4">
        <f t="shared" si="64"/>
        <v>0</v>
      </c>
      <c r="O465" s="4"/>
      <c r="P465" s="4">
        <f t="shared" si="75"/>
        <v>0.39999999982660484</v>
      </c>
    </row>
    <row r="466" spans="1:16" x14ac:dyDescent="0.25">
      <c r="B466" s="3">
        <f t="shared" si="74"/>
        <v>10898</v>
      </c>
      <c r="C466">
        <v>347</v>
      </c>
      <c r="D466">
        <f>IF(D465=0,0,IF(D465+1&gt;RecapLineair!H$11,0,D465+1))</f>
        <v>0</v>
      </c>
      <c r="E466" s="16" t="str">
        <f>IF(D466=0,"n.v.t.",IF(RecapLineair!$I$22&lt;A$456,"nee",G466))</f>
        <v>n.v.t.</v>
      </c>
      <c r="F466" s="16">
        <f>IF(A$456=RecapLineair!$I$22,RecapLineair!$H$23,99)</f>
        <v>99</v>
      </c>
      <c r="G466" s="16" t="str">
        <f>IF(D466=0,"n.v.t.",(IF(D466&lt;=RecapLineair!$H$12,"ja","nee")))</f>
        <v>n.v.t.</v>
      </c>
      <c r="H466" s="4">
        <f t="shared" si="76"/>
        <v>0.39999999982660484</v>
      </c>
      <c r="I466" s="4"/>
      <c r="J466" s="5">
        <f>IF(D466=0,0,ROUND(+H466*RecapLineair!$H$13/12,2))</f>
        <v>0</v>
      </c>
      <c r="K466" s="4"/>
      <c r="L466" s="4">
        <f>IF(E466="ja",0,IF(D466=0,0,(MIN(ROUND(IF(Selectie!$A$4=1,+RecapLineair!$L$20-J466,(IF(Selectie!$A$4=2,(RecapLineair!$H$14-RecapLineair!$H$15)/(RecapLineair!$H$11-RecapLineair!$H$12),0))),2),H466))))</f>
        <v>0</v>
      </c>
      <c r="M466" s="4"/>
      <c r="N466" s="4">
        <f t="shared" si="64"/>
        <v>0</v>
      </c>
      <c r="O466" s="4"/>
      <c r="P466" s="4">
        <f t="shared" si="75"/>
        <v>0.39999999982660484</v>
      </c>
    </row>
    <row r="467" spans="1:16" x14ac:dyDescent="0.25">
      <c r="B467" s="3">
        <f t="shared" si="74"/>
        <v>10928</v>
      </c>
      <c r="C467">
        <v>348</v>
      </c>
      <c r="D467">
        <f>IF(D466=0,0,IF(D466+1&gt;RecapLineair!H$11,0,D466+1))</f>
        <v>0</v>
      </c>
      <c r="E467" s="16" t="str">
        <f>IF(D467=0,"n.v.t.",IF(RecapLineair!$I$22&lt;A$456,"nee",G467))</f>
        <v>n.v.t.</v>
      </c>
      <c r="F467" s="16">
        <f>IF(A$456=RecapLineair!$I$22,RecapLineair!$H$23,99)</f>
        <v>99</v>
      </c>
      <c r="G467" s="16" t="str">
        <f>IF(D467=0,"n.v.t.",(IF(D467&lt;=RecapLineair!$H$12,"ja","nee")))</f>
        <v>n.v.t.</v>
      </c>
      <c r="H467" s="4">
        <f t="shared" si="76"/>
        <v>0.39999999982660484</v>
      </c>
      <c r="I467" s="4"/>
      <c r="J467" s="5">
        <f>IF(D467=0,0,ROUND(+H467*RecapLineair!$H$13/12,2))</f>
        <v>0</v>
      </c>
      <c r="K467" s="4"/>
      <c r="L467" s="4">
        <f>IF(E467="ja",0,IF(D467=0,0,(MIN(ROUND(IF(Selectie!$A$4=1,+RecapLineair!$L$20-J467,(IF(Selectie!$A$4=2,(RecapLineair!$H$14-RecapLineair!$H$15)/(RecapLineair!$H$11-RecapLineair!$H$12),0))),2),H467))))</f>
        <v>0</v>
      </c>
      <c r="M467" s="4"/>
      <c r="N467" s="4">
        <f t="shared" si="64"/>
        <v>0</v>
      </c>
      <c r="O467" s="4"/>
      <c r="P467" s="4">
        <f t="shared" si="75"/>
        <v>0.39999999982660484</v>
      </c>
    </row>
    <row r="468" spans="1:16" x14ac:dyDescent="0.25">
      <c r="B468" s="3"/>
      <c r="E468" s="16"/>
      <c r="F468" s="16"/>
      <c r="G468" s="16"/>
      <c r="H468" s="4"/>
      <c r="I468" s="29"/>
      <c r="J468" s="28">
        <f>SUM(J456:J467)</f>
        <v>0</v>
      </c>
      <c r="K468" s="29"/>
      <c r="L468" s="28">
        <f>SUM(L456:L467)</f>
        <v>0</v>
      </c>
      <c r="M468" s="29"/>
      <c r="N468" s="28">
        <f>J468+L468</f>
        <v>0</v>
      </c>
      <c r="O468" s="29"/>
      <c r="P468" s="4"/>
    </row>
    <row r="469" spans="1:16" x14ac:dyDescent="0.25">
      <c r="B469" s="3"/>
      <c r="E469" s="16"/>
      <c r="F469" s="16"/>
      <c r="G469" s="16"/>
      <c r="H469" s="4"/>
      <c r="I469" s="29"/>
      <c r="J469" s="29"/>
      <c r="K469" s="29"/>
      <c r="L469" s="29"/>
      <c r="M469" s="29"/>
      <c r="N469" s="29"/>
      <c r="O469" s="29"/>
      <c r="P469" s="4"/>
    </row>
    <row r="470" spans="1:16" x14ac:dyDescent="0.25">
      <c r="A470" s="2">
        <f>A456+1</f>
        <v>2048</v>
      </c>
      <c r="B470" s="3">
        <f t="shared" ref="B470:B495" si="77">DATE(1,C470,1)</f>
        <v>10959</v>
      </c>
      <c r="C470">
        <v>349</v>
      </c>
      <c r="D470">
        <f>IF(D467=0,0,IF(D467+1&gt;RecapLineair!H$11,0,D467+1))</f>
        <v>0</v>
      </c>
      <c r="E470" s="16" t="str">
        <f>IF(D470=0,"n.v.t.",IF(RecapLineair!$I$22&lt;A$470,"nee",G470))</f>
        <v>n.v.t.</v>
      </c>
      <c r="F470" s="16">
        <f>IF(A$470=RecapLineair!$I$22,RecapLineair!$H$23,99)</f>
        <v>99</v>
      </c>
      <c r="G470" s="16" t="str">
        <f>IF(D470=0,"n.v.t.",(IF(D470&lt;=RecapLineair!$H$12,"ja","nee")))</f>
        <v>n.v.t.</v>
      </c>
      <c r="H470" s="4">
        <f>+P467</f>
        <v>0.39999999982660484</v>
      </c>
      <c r="I470" s="4"/>
      <c r="J470" s="5">
        <f>IF(D470=0,0,ROUND(+H470*RecapLineair!$H$13/12,2))</f>
        <v>0</v>
      </c>
      <c r="K470" s="4"/>
      <c r="L470" s="4">
        <f>IF(E470="ja",0,IF(D470=0,0,(MIN(ROUND(IF(Selectie!$A$4=1,+RecapLineair!$L$20-J470,(IF(Selectie!$A$4=2,(RecapLineair!$H$14-RecapLineair!$H$15)/(RecapLineair!$H$11-RecapLineair!$H$12),0))),2),H470))))</f>
        <v>0</v>
      </c>
      <c r="M470" s="4"/>
      <c r="N470" s="4">
        <f t="shared" si="64"/>
        <v>0</v>
      </c>
      <c r="O470" s="4"/>
      <c r="P470" s="4">
        <f t="shared" ref="P470:P481" si="78">+H470-L470</f>
        <v>0.39999999982660484</v>
      </c>
    </row>
    <row r="471" spans="1:16" x14ac:dyDescent="0.25">
      <c r="B471" s="3">
        <f t="shared" si="77"/>
        <v>10990</v>
      </c>
      <c r="C471">
        <v>350</v>
      </c>
      <c r="D471">
        <f>IF(D470=0,0,IF(D470+1&gt;RecapLineair!H$11,0,D470+1))</f>
        <v>0</v>
      </c>
      <c r="E471" s="16" t="str">
        <f>IF(D471=0,"n.v.t.",IF(RecapLineair!$I$22&lt;A$470,"nee",G471))</f>
        <v>n.v.t.</v>
      </c>
      <c r="F471" s="16">
        <f>IF(A$470=RecapLineair!$I$22,RecapLineair!$H$23,99)</f>
        <v>99</v>
      </c>
      <c r="G471" s="16" t="str">
        <f>IF(D471=0,"n.v.t.",(IF(D471&lt;=RecapLineair!$H$12,"ja","nee")))</f>
        <v>n.v.t.</v>
      </c>
      <c r="H471" s="4">
        <f t="shared" ref="H471:H481" si="79">+P470</f>
        <v>0.39999999982660484</v>
      </c>
      <c r="I471" s="4"/>
      <c r="J471" s="5">
        <f>IF(D471=0,0,ROUND(+H471*RecapLineair!$H$13/12,2))</f>
        <v>0</v>
      </c>
      <c r="K471" s="4"/>
      <c r="L471" s="4">
        <f>IF(E471="ja",0,IF(D471=0,0,(MIN(ROUND(IF(Selectie!$A$4=1,+RecapLineair!$L$20-J471,(IF(Selectie!$A$4=2,(RecapLineair!$H$14-RecapLineair!$H$15)/(RecapLineair!$H$11-RecapLineair!$H$12),0))),2),H471))))</f>
        <v>0</v>
      </c>
      <c r="M471" s="4"/>
      <c r="N471" s="4">
        <f t="shared" si="64"/>
        <v>0</v>
      </c>
      <c r="O471" s="4"/>
      <c r="P471" s="4">
        <f t="shared" si="78"/>
        <v>0.39999999982660484</v>
      </c>
    </row>
    <row r="472" spans="1:16" x14ac:dyDescent="0.25">
      <c r="B472" s="3">
        <f t="shared" si="77"/>
        <v>11018</v>
      </c>
      <c r="C472">
        <v>351</v>
      </c>
      <c r="D472">
        <f>IF(D471=0,0,IF(D471+1&gt;RecapLineair!H$11,0,D471+1))</f>
        <v>0</v>
      </c>
      <c r="E472" s="16" t="str">
        <f>IF(D472=0,"n.v.t.",IF(RecapLineair!$I$22&lt;A$470,"nee",G472))</f>
        <v>n.v.t.</v>
      </c>
      <c r="F472" s="16">
        <f>IF(A$470=RecapLineair!$I$22,RecapLineair!$H$23,99)</f>
        <v>99</v>
      </c>
      <c r="G472" s="16" t="str">
        <f>IF(D472=0,"n.v.t.",(IF(D472&lt;=RecapLineair!$H$12,"ja","nee")))</f>
        <v>n.v.t.</v>
      </c>
      <c r="H472" s="4">
        <f t="shared" si="79"/>
        <v>0.39999999982660484</v>
      </c>
      <c r="I472" s="4"/>
      <c r="J472" s="5">
        <f>IF(D472=0,0,ROUND(+H472*RecapLineair!$H$13/12,2))</f>
        <v>0</v>
      </c>
      <c r="K472" s="4"/>
      <c r="L472" s="4">
        <f>IF(E472="ja",0,IF(D472=0,0,(MIN(ROUND(IF(Selectie!$A$4=1,+RecapLineair!$L$20-J472,(IF(Selectie!$A$4=2,(RecapLineair!$H$14-RecapLineair!$H$15)/(RecapLineair!$H$11-RecapLineair!$H$12),0))),2),H472))))</f>
        <v>0</v>
      </c>
      <c r="M472" s="4"/>
      <c r="N472" s="4">
        <f t="shared" si="64"/>
        <v>0</v>
      </c>
      <c r="O472" s="4"/>
      <c r="P472" s="4">
        <f t="shared" si="78"/>
        <v>0.39999999982660484</v>
      </c>
    </row>
    <row r="473" spans="1:16" x14ac:dyDescent="0.25">
      <c r="B473" s="3">
        <f t="shared" si="77"/>
        <v>11049</v>
      </c>
      <c r="C473">
        <v>352</v>
      </c>
      <c r="D473">
        <f>IF(D472=0,0,IF(D472+1&gt;RecapLineair!H$11,0,D472+1))</f>
        <v>0</v>
      </c>
      <c r="E473" s="16" t="str">
        <f>IF(D473=0,"n.v.t.",IF(RecapLineair!$I$22&lt;A$470,"nee",G473))</f>
        <v>n.v.t.</v>
      </c>
      <c r="F473" s="16">
        <f>IF(A$470=RecapLineair!$I$22,RecapLineair!$H$23,99)</f>
        <v>99</v>
      </c>
      <c r="G473" s="16" t="str">
        <f>IF(D473=0,"n.v.t.",(IF(D473&lt;=RecapLineair!$H$12,"ja","nee")))</f>
        <v>n.v.t.</v>
      </c>
      <c r="H473" s="4">
        <f t="shared" si="79"/>
        <v>0.39999999982660484</v>
      </c>
      <c r="I473" s="4"/>
      <c r="J473" s="5">
        <f>IF(D473=0,0,ROUND(+H473*RecapLineair!$H$13/12,2))</f>
        <v>0</v>
      </c>
      <c r="K473" s="4"/>
      <c r="L473" s="4">
        <f>IF(E473="ja",0,IF(D473=0,0,(MIN(ROUND(IF(Selectie!$A$4=1,+RecapLineair!$L$20-J473,(IF(Selectie!$A$4=2,(RecapLineair!$H$14-RecapLineair!$H$15)/(RecapLineair!$H$11-RecapLineair!$H$12),0))),2),H473))))</f>
        <v>0</v>
      </c>
      <c r="M473" s="4"/>
      <c r="N473" s="4">
        <f t="shared" si="64"/>
        <v>0</v>
      </c>
      <c r="O473" s="4"/>
      <c r="P473" s="4">
        <f t="shared" si="78"/>
        <v>0.39999999982660484</v>
      </c>
    </row>
    <row r="474" spans="1:16" x14ac:dyDescent="0.25">
      <c r="B474" s="3">
        <f t="shared" si="77"/>
        <v>11079</v>
      </c>
      <c r="C474">
        <v>353</v>
      </c>
      <c r="D474">
        <f>IF(D473=0,0,IF(D473+1&gt;RecapLineair!H$11,0,D473+1))</f>
        <v>0</v>
      </c>
      <c r="E474" s="16" t="str">
        <f>IF(D474=0,"n.v.t.",IF(RecapLineair!$I$22&lt;A$470,"nee",G474))</f>
        <v>n.v.t.</v>
      </c>
      <c r="F474" s="16">
        <f>IF(A$470=RecapLineair!$I$22,RecapLineair!$H$23,99)</f>
        <v>99</v>
      </c>
      <c r="G474" s="16" t="str">
        <f>IF(D474=0,"n.v.t.",(IF(D474&lt;=RecapLineair!$H$12,"ja","nee")))</f>
        <v>n.v.t.</v>
      </c>
      <c r="H474" s="4">
        <f t="shared" si="79"/>
        <v>0.39999999982660484</v>
      </c>
      <c r="I474" s="4"/>
      <c r="J474" s="5">
        <f>IF(D474=0,0,ROUND(+H474*RecapLineair!$H$13/12,2))</f>
        <v>0</v>
      </c>
      <c r="K474" s="4"/>
      <c r="L474" s="4">
        <f>IF(E474="ja",0,IF(D474=0,0,(MIN(ROUND(IF(Selectie!$A$4=1,+RecapLineair!$L$20-J474,(IF(Selectie!$A$4=2,(RecapLineair!$H$14-RecapLineair!$H$15)/(RecapLineair!$H$11-RecapLineair!$H$12),0))),2),H474))))</f>
        <v>0</v>
      </c>
      <c r="M474" s="4"/>
      <c r="N474" s="4">
        <f t="shared" si="64"/>
        <v>0</v>
      </c>
      <c r="O474" s="4"/>
      <c r="P474" s="4">
        <f t="shared" si="78"/>
        <v>0.39999999982660484</v>
      </c>
    </row>
    <row r="475" spans="1:16" x14ac:dyDescent="0.25">
      <c r="B475" s="3">
        <f t="shared" si="77"/>
        <v>11110</v>
      </c>
      <c r="C475">
        <v>354</v>
      </c>
      <c r="D475">
        <f>IF(D474=0,0,IF(D474+1&gt;RecapLineair!H$11,0,D474+1))</f>
        <v>0</v>
      </c>
      <c r="E475" s="16" t="str">
        <f>IF(D475=0,"n.v.t.",IF(RecapLineair!$I$22&lt;A$470,"nee",G475))</f>
        <v>n.v.t.</v>
      </c>
      <c r="F475" s="16">
        <f>IF(A$470=RecapLineair!$I$22,RecapLineair!$H$23,99)</f>
        <v>99</v>
      </c>
      <c r="G475" s="16" t="str">
        <f>IF(D475=0,"n.v.t.",(IF(D475&lt;=RecapLineair!$H$12,"ja","nee")))</f>
        <v>n.v.t.</v>
      </c>
      <c r="H475" s="4">
        <f t="shared" si="79"/>
        <v>0.39999999982660484</v>
      </c>
      <c r="I475" s="4"/>
      <c r="J475" s="5">
        <f>IF(D475=0,0,ROUND(+H475*RecapLineair!$H$13/12,2))</f>
        <v>0</v>
      </c>
      <c r="K475" s="4"/>
      <c r="L475" s="4">
        <f>IF(E475="ja",0,IF(D475=0,0,(MIN(ROUND(IF(Selectie!$A$4=1,+RecapLineair!$L$20-J475,(IF(Selectie!$A$4=2,(RecapLineair!$H$14-RecapLineair!$H$15)/(RecapLineair!$H$11-RecapLineair!$H$12),0))),2),H475))))</f>
        <v>0</v>
      </c>
      <c r="M475" s="4"/>
      <c r="N475" s="4">
        <f t="shared" si="64"/>
        <v>0</v>
      </c>
      <c r="O475" s="4"/>
      <c r="P475" s="4">
        <f t="shared" si="78"/>
        <v>0.39999999982660484</v>
      </c>
    </row>
    <row r="476" spans="1:16" x14ac:dyDescent="0.25">
      <c r="B476" s="3">
        <f t="shared" si="77"/>
        <v>11140</v>
      </c>
      <c r="C476">
        <v>355</v>
      </c>
      <c r="D476">
        <f>IF(D475=0,0,IF(D475+1&gt;RecapLineair!H$11,0,D475+1))</f>
        <v>0</v>
      </c>
      <c r="E476" s="16" t="str">
        <f>IF(D476=0,"n.v.t.",IF(RecapLineair!$I$22&lt;A$470,"nee",G476))</f>
        <v>n.v.t.</v>
      </c>
      <c r="F476" s="16">
        <f>IF(A$470=RecapLineair!$I$22,RecapLineair!$H$23,99)</f>
        <v>99</v>
      </c>
      <c r="G476" s="16" t="str">
        <f>IF(D476=0,"n.v.t.",(IF(D476&lt;=RecapLineair!$H$12,"ja","nee")))</f>
        <v>n.v.t.</v>
      </c>
      <c r="H476" s="4">
        <f t="shared" si="79"/>
        <v>0.39999999982660484</v>
      </c>
      <c r="I476" s="4"/>
      <c r="J476" s="5">
        <f>IF(D476=0,0,ROUND(+H476*RecapLineair!$H$13/12,2))</f>
        <v>0</v>
      </c>
      <c r="K476" s="4"/>
      <c r="L476" s="4">
        <f>IF(E476="ja",0,IF(D476=0,0,(MIN(ROUND(IF(Selectie!$A$4=1,+RecapLineair!$L$20-J476,(IF(Selectie!$A$4=2,(RecapLineair!$H$14-RecapLineair!$H$15)/(RecapLineair!$H$11-RecapLineair!$H$12),0))),2),H476))))</f>
        <v>0</v>
      </c>
      <c r="M476" s="4"/>
      <c r="N476" s="4">
        <f t="shared" si="64"/>
        <v>0</v>
      </c>
      <c r="O476" s="4"/>
      <c r="P476" s="4">
        <f t="shared" si="78"/>
        <v>0.39999999982660484</v>
      </c>
    </row>
    <row r="477" spans="1:16" x14ac:dyDescent="0.25">
      <c r="B477" s="3">
        <f t="shared" si="77"/>
        <v>11171</v>
      </c>
      <c r="C477">
        <v>356</v>
      </c>
      <c r="D477">
        <f>IF(D476=0,0,IF(D476+1&gt;RecapLineair!H$11,0,D476+1))</f>
        <v>0</v>
      </c>
      <c r="E477" s="16" t="str">
        <f>IF(D477=0,"n.v.t.",IF(RecapLineair!$I$22&lt;A$470,"nee",G477))</f>
        <v>n.v.t.</v>
      </c>
      <c r="F477" s="16">
        <f>IF(A$470=RecapLineair!$I$22,RecapLineair!$H$23,99)</f>
        <v>99</v>
      </c>
      <c r="G477" s="16" t="str">
        <f>IF(D477=0,"n.v.t.",(IF(D477&lt;=RecapLineair!$H$12,"ja","nee")))</f>
        <v>n.v.t.</v>
      </c>
      <c r="H477" s="4">
        <f t="shared" si="79"/>
        <v>0.39999999982660484</v>
      </c>
      <c r="I477" s="4"/>
      <c r="J477" s="5">
        <f>IF(D477=0,0,ROUND(+H477*RecapLineair!$H$13/12,2))</f>
        <v>0</v>
      </c>
      <c r="K477" s="4"/>
      <c r="L477" s="4">
        <f>IF(E477="ja",0,IF(D477=0,0,(MIN(ROUND(IF(Selectie!$A$4=1,+RecapLineair!$L$20-J477,(IF(Selectie!$A$4=2,(RecapLineair!$H$14-RecapLineair!$H$15)/(RecapLineair!$H$11-RecapLineair!$H$12),0))),2),H477))))</f>
        <v>0</v>
      </c>
      <c r="M477" s="4"/>
      <c r="N477" s="4">
        <f t="shared" si="64"/>
        <v>0</v>
      </c>
      <c r="O477" s="4"/>
      <c r="P477" s="4">
        <f t="shared" si="78"/>
        <v>0.39999999982660484</v>
      </c>
    </row>
    <row r="478" spans="1:16" x14ac:dyDescent="0.25">
      <c r="B478" s="3">
        <f t="shared" si="77"/>
        <v>11202</v>
      </c>
      <c r="C478">
        <v>357</v>
      </c>
      <c r="D478">
        <f>IF(D477=0,0,IF(D477+1&gt;RecapLineair!H$11,0,D477+1))</f>
        <v>0</v>
      </c>
      <c r="E478" s="16" t="str">
        <f>IF(D478=0,"n.v.t.",IF(RecapLineair!$I$22&lt;A$470,"nee",G478))</f>
        <v>n.v.t.</v>
      </c>
      <c r="F478" s="16">
        <f>IF(A$470=RecapLineair!$I$22,RecapLineair!$H$23,99)</f>
        <v>99</v>
      </c>
      <c r="G478" s="16" t="str">
        <f>IF(D478=0,"n.v.t.",(IF(D478&lt;=RecapLineair!$H$12,"ja","nee")))</f>
        <v>n.v.t.</v>
      </c>
      <c r="H478" s="4">
        <f t="shared" si="79"/>
        <v>0.39999999982660484</v>
      </c>
      <c r="I478" s="4"/>
      <c r="J478" s="5">
        <f>IF(D478=0,0,ROUND(+H478*RecapLineair!$H$13/12,2))</f>
        <v>0</v>
      </c>
      <c r="K478" s="4"/>
      <c r="L478" s="4">
        <f>IF(E478="ja",0,IF(D478=0,0,(MIN(ROUND(IF(Selectie!$A$4=1,+RecapLineair!$L$20-J478,(IF(Selectie!$A$4=2,(RecapLineair!$H$14-RecapLineair!$H$15)/(RecapLineair!$H$11-RecapLineair!$H$12),0))),2),H478))))</f>
        <v>0</v>
      </c>
      <c r="M478" s="4"/>
      <c r="N478" s="4">
        <f t="shared" ref="N478:N495" si="80">J478+L478</f>
        <v>0</v>
      </c>
      <c r="O478" s="4"/>
      <c r="P478" s="4">
        <f t="shared" si="78"/>
        <v>0.39999999982660484</v>
      </c>
    </row>
    <row r="479" spans="1:16" x14ac:dyDescent="0.25">
      <c r="B479" s="3">
        <f t="shared" si="77"/>
        <v>11232</v>
      </c>
      <c r="C479">
        <v>358</v>
      </c>
      <c r="D479">
        <f>IF(D478=0,0,IF(D478+1&gt;RecapLineair!H$11,0,D478+1))</f>
        <v>0</v>
      </c>
      <c r="E479" s="16" t="str">
        <f>IF(D479=0,"n.v.t.",IF(RecapLineair!$I$22&lt;A$470,"nee",G479))</f>
        <v>n.v.t.</v>
      </c>
      <c r="F479" s="16">
        <f>IF(A$470=RecapLineair!$I$22,RecapLineair!$H$23,99)</f>
        <v>99</v>
      </c>
      <c r="G479" s="16" t="str">
        <f>IF(D479=0,"n.v.t.",(IF(D479&lt;=RecapLineair!$H$12,"ja","nee")))</f>
        <v>n.v.t.</v>
      </c>
      <c r="H479" s="4">
        <f t="shared" si="79"/>
        <v>0.39999999982660484</v>
      </c>
      <c r="I479" s="4"/>
      <c r="J479" s="5">
        <f>IF(D479=0,0,ROUND(+H479*RecapLineair!$H$13/12,2))</f>
        <v>0</v>
      </c>
      <c r="K479" s="4"/>
      <c r="L479" s="4">
        <f>IF(E479="ja",0,IF(D479=0,0,(MIN(ROUND(IF(Selectie!$A$4=1,+RecapLineair!$L$20-J479,(IF(Selectie!$A$4=2,(RecapLineair!$H$14-RecapLineair!$H$15)/(RecapLineair!$H$11-RecapLineair!$H$12),0))),2),H479))))</f>
        <v>0</v>
      </c>
      <c r="M479" s="4"/>
      <c r="N479" s="4">
        <f t="shared" si="80"/>
        <v>0</v>
      </c>
      <c r="O479" s="4"/>
      <c r="P479" s="4">
        <f t="shared" si="78"/>
        <v>0.39999999982660484</v>
      </c>
    </row>
    <row r="480" spans="1:16" x14ac:dyDescent="0.25">
      <c r="B480" s="3">
        <f t="shared" si="77"/>
        <v>11263</v>
      </c>
      <c r="C480">
        <v>359</v>
      </c>
      <c r="D480">
        <f>IF(D479=0,0,IF(D479+1&gt;RecapLineair!H$11,0,D479+1))</f>
        <v>0</v>
      </c>
      <c r="E480" s="16" t="str">
        <f>IF(D480=0,"n.v.t.",IF(RecapLineair!$I$22&lt;A$470,"nee",G480))</f>
        <v>n.v.t.</v>
      </c>
      <c r="F480" s="16">
        <f>IF(A$470=RecapLineair!$I$22,RecapLineair!$H$23,99)</f>
        <v>99</v>
      </c>
      <c r="G480" s="16" t="str">
        <f>IF(D480=0,"n.v.t.",(IF(D480&lt;=RecapLineair!$H$12,"ja","nee")))</f>
        <v>n.v.t.</v>
      </c>
      <c r="H480" s="4">
        <f t="shared" si="79"/>
        <v>0.39999999982660484</v>
      </c>
      <c r="I480" s="4"/>
      <c r="J480" s="5">
        <f>IF(D480=0,0,ROUND(+H480*RecapLineair!$H$13/12,2))</f>
        <v>0</v>
      </c>
      <c r="K480" s="4"/>
      <c r="L480" s="4">
        <f>IF(E480="ja",0,IF(D480=0,0,(MIN(ROUND(IF(Selectie!$A$4=1,+RecapLineair!$L$20-J480,(IF(Selectie!$A$4=2,(RecapLineair!$H$14-RecapLineair!$H$15)/(RecapLineair!$H$11-RecapLineair!$H$12),0))),2),H480))))</f>
        <v>0</v>
      </c>
      <c r="M480" s="4"/>
      <c r="N480" s="4">
        <f t="shared" si="80"/>
        <v>0</v>
      </c>
      <c r="O480" s="4"/>
      <c r="P480" s="4">
        <f t="shared" si="78"/>
        <v>0.39999999982660484</v>
      </c>
    </row>
    <row r="481" spans="1:16" x14ac:dyDescent="0.25">
      <c r="B481" s="3">
        <f t="shared" si="77"/>
        <v>11293</v>
      </c>
      <c r="C481">
        <v>360</v>
      </c>
      <c r="D481">
        <f>IF(D480=0,0,IF(D480+1&gt;RecapLineair!H$11,0,D480+1))</f>
        <v>0</v>
      </c>
      <c r="E481" s="16" t="str">
        <f>IF(D481=0,"n.v.t.",IF(RecapLineair!$I$22&lt;A$470,"nee",G481))</f>
        <v>n.v.t.</v>
      </c>
      <c r="F481" s="16">
        <f>IF(A$470=RecapLineair!$I$22,RecapLineair!$H$23,99)</f>
        <v>99</v>
      </c>
      <c r="G481" s="16" t="str">
        <f>IF(D481=0,"n.v.t.",(IF(D481&lt;=RecapLineair!$H$12,"ja","nee")))</f>
        <v>n.v.t.</v>
      </c>
      <c r="H481" s="4">
        <f t="shared" si="79"/>
        <v>0.39999999982660484</v>
      </c>
      <c r="I481" s="4"/>
      <c r="J481" s="5">
        <f>IF(D481=0,0,ROUND(+H481*RecapLineair!$H$13/12,2))</f>
        <v>0</v>
      </c>
      <c r="K481" s="4"/>
      <c r="L481" s="4">
        <f>IF(E481="ja",0,IF(D481=0,0,(MIN(ROUND(IF(Selectie!$A$4=1,+RecapLineair!$L$20-J481,(IF(Selectie!$A$4=2,(RecapLineair!$H$14-RecapLineair!$H$15)/(RecapLineair!$H$11-RecapLineair!$H$12),0))),2),H481))))</f>
        <v>0</v>
      </c>
      <c r="M481" s="4"/>
      <c r="N481" s="4">
        <f t="shared" si="80"/>
        <v>0</v>
      </c>
      <c r="O481" s="4"/>
      <c r="P481" s="4">
        <f t="shared" si="78"/>
        <v>0.39999999982660484</v>
      </c>
    </row>
    <row r="482" spans="1:16" x14ac:dyDescent="0.25">
      <c r="B482" s="3"/>
      <c r="E482" s="16"/>
      <c r="F482" s="16"/>
      <c r="G482" s="16"/>
      <c r="H482" s="4"/>
      <c r="I482" s="29"/>
      <c r="J482" s="28">
        <f>SUM(J470:J481)</f>
        <v>0</v>
      </c>
      <c r="K482" s="29"/>
      <c r="L482" s="28">
        <f>SUM(L470:L481)</f>
        <v>0</v>
      </c>
      <c r="M482" s="29"/>
      <c r="N482" s="28">
        <f>J482+L482</f>
        <v>0</v>
      </c>
      <c r="O482" s="29"/>
      <c r="P482" s="4"/>
    </row>
    <row r="483" spans="1:16" x14ac:dyDescent="0.25">
      <c r="B483" s="3"/>
      <c r="E483" s="16"/>
      <c r="F483" s="16"/>
      <c r="G483" s="16"/>
      <c r="H483" s="4"/>
      <c r="I483" s="29"/>
      <c r="J483" s="29"/>
      <c r="K483" s="29"/>
      <c r="L483" s="29"/>
      <c r="M483" s="29"/>
      <c r="N483" s="29"/>
      <c r="O483" s="29"/>
      <c r="P483" s="4"/>
    </row>
    <row r="484" spans="1:16" x14ac:dyDescent="0.25">
      <c r="A484" s="2">
        <f>A470+1</f>
        <v>2049</v>
      </c>
      <c r="B484" s="3">
        <f t="shared" si="77"/>
        <v>11324</v>
      </c>
      <c r="C484">
        <v>361</v>
      </c>
      <c r="D484">
        <f>IF(D481=0,0,IF(D481+1&gt;RecapLineair!H$11,0,D481+1))</f>
        <v>0</v>
      </c>
      <c r="E484" s="16" t="str">
        <f>IF(D484=0,"n.v.t.",IF(RecapLineair!$I$22&lt;A$484,"nee",G484))</f>
        <v>n.v.t.</v>
      </c>
      <c r="F484" s="16">
        <f>IF(A$484=RecapLineair!$I$22,RecapLineair!$H$23,99)</f>
        <v>99</v>
      </c>
      <c r="G484" s="16" t="str">
        <f>IF(D484=0,"n.v.t.",(IF(D484&lt;=RecapLineair!$H$12,"ja","nee")))</f>
        <v>n.v.t.</v>
      </c>
      <c r="H484" s="4">
        <f>+P481</f>
        <v>0.39999999982660484</v>
      </c>
      <c r="I484" s="4"/>
      <c r="J484" s="5">
        <f>IF(D484=0,0,ROUND(+H484*RecapLineair!$H$13/12,2))</f>
        <v>0</v>
      </c>
      <c r="K484" s="4"/>
      <c r="L484" s="4">
        <f>IF(E484="ja",0,IF(D484=0,0,(MIN(ROUND(IF(Selectie!$A$4=1,+RecapLineair!$L$20-J484,(IF(Selectie!$A$4=2,(RecapLineair!$H$14-RecapLineair!$H$15)/(RecapLineair!$H$11-RecapLineair!$H$12),0))),2),H484))))</f>
        <v>0</v>
      </c>
      <c r="M484" s="4"/>
      <c r="N484" s="4">
        <f t="shared" si="80"/>
        <v>0</v>
      </c>
      <c r="O484" s="4"/>
      <c r="P484" s="4">
        <f t="shared" ref="P484:P495" si="81">+H484-L484</f>
        <v>0.39999999982660484</v>
      </c>
    </row>
    <row r="485" spans="1:16" x14ac:dyDescent="0.25">
      <c r="B485" s="3">
        <f t="shared" si="77"/>
        <v>11355</v>
      </c>
      <c r="C485">
        <f>C484+1</f>
        <v>362</v>
      </c>
      <c r="D485">
        <f>IF(D484=0,0,IF(D484+1&gt;RecapLineair!H$11,0,D484+1))</f>
        <v>0</v>
      </c>
      <c r="E485" s="16" t="str">
        <f>IF(D485=0,"n.v.t.",IF(RecapLineair!$I$22&lt;A$484,"nee",G485))</f>
        <v>n.v.t.</v>
      </c>
      <c r="F485" s="16">
        <f>IF(A$484=RecapLineair!$I$22,RecapLineair!$H$23,99)</f>
        <v>99</v>
      </c>
      <c r="G485" s="16" t="str">
        <f>IF(D485=0,"n.v.t.",(IF(D485&lt;=RecapLineair!$H$12,"ja","nee")))</f>
        <v>n.v.t.</v>
      </c>
      <c r="H485" s="4">
        <f t="shared" ref="H485:H495" si="82">+P484</f>
        <v>0.39999999982660484</v>
      </c>
      <c r="I485" s="4"/>
      <c r="J485" s="5">
        <f>IF(D485=0,0,ROUND(+H485*RecapLineair!$H$13/12,2))</f>
        <v>0</v>
      </c>
      <c r="K485" s="4"/>
      <c r="L485" s="4">
        <f>IF(E485="ja",0,IF(D485=0,0,(MIN(ROUND(IF(Selectie!$A$4=1,+RecapLineair!$L$20-J485,(IF(Selectie!$A$4=2,(RecapLineair!$H$14-RecapLineair!$H$15)/(RecapLineair!$H$11-RecapLineair!$H$12),0))),2),H485))))</f>
        <v>0</v>
      </c>
      <c r="M485" s="4"/>
      <c r="N485" s="4">
        <f t="shared" si="80"/>
        <v>0</v>
      </c>
      <c r="O485" s="4"/>
      <c r="P485" s="4">
        <f t="shared" si="81"/>
        <v>0.39999999982660484</v>
      </c>
    </row>
    <row r="486" spans="1:16" x14ac:dyDescent="0.25">
      <c r="B486" s="3">
        <f t="shared" si="77"/>
        <v>11383</v>
      </c>
      <c r="C486">
        <f t="shared" ref="C486:C495" si="83">C485+1</f>
        <v>363</v>
      </c>
      <c r="D486">
        <f>IF(D485=0,0,IF(D485+1&gt;RecapLineair!H$11,0,D485+1))</f>
        <v>0</v>
      </c>
      <c r="E486" s="16" t="str">
        <f>IF(D486=0,"n.v.t.",IF(RecapLineair!$I$22&lt;A$484,"nee",G486))</f>
        <v>n.v.t.</v>
      </c>
      <c r="F486" s="16">
        <f>IF(A$484=RecapLineair!$I$22,RecapLineair!$H$23,99)</f>
        <v>99</v>
      </c>
      <c r="G486" s="16" t="str">
        <f>IF(D486=0,"n.v.t.",(IF(D486&lt;=RecapLineair!$H$12,"ja","nee")))</f>
        <v>n.v.t.</v>
      </c>
      <c r="H486" s="4">
        <f t="shared" si="82"/>
        <v>0.39999999982660484</v>
      </c>
      <c r="I486" s="4"/>
      <c r="J486" s="5">
        <f>IF(D486=0,0,ROUND(+H486*RecapLineair!$H$13/12,2))</f>
        <v>0</v>
      </c>
      <c r="K486" s="4"/>
      <c r="L486" s="4">
        <f>IF(E486="ja",0,IF(D486=0,0,(MIN(ROUND(IF(Selectie!$A$4=1,+RecapLineair!$L$20-J486,(IF(Selectie!$A$4=2,(RecapLineair!$H$14-RecapLineair!$H$15)/(RecapLineair!$H$11-RecapLineair!$H$12),0))),2),H486))))</f>
        <v>0</v>
      </c>
      <c r="M486" s="4"/>
      <c r="N486" s="4">
        <f t="shared" si="80"/>
        <v>0</v>
      </c>
      <c r="O486" s="4"/>
      <c r="P486" s="4">
        <f t="shared" si="81"/>
        <v>0.39999999982660484</v>
      </c>
    </row>
    <row r="487" spans="1:16" x14ac:dyDescent="0.25">
      <c r="B487" s="3">
        <f t="shared" si="77"/>
        <v>11414</v>
      </c>
      <c r="C487">
        <f t="shared" si="83"/>
        <v>364</v>
      </c>
      <c r="D487">
        <f>IF(D486=0,0,IF(D486+1&gt;RecapLineair!H$11,0,D486+1))</f>
        <v>0</v>
      </c>
      <c r="E487" s="16" t="str">
        <f>IF(D487=0,"n.v.t.",IF(RecapLineair!$I$22&lt;A$484,"nee",G487))</f>
        <v>n.v.t.</v>
      </c>
      <c r="F487" s="16">
        <f>IF(A$484=RecapLineair!$I$22,RecapLineair!$H$23,99)</f>
        <v>99</v>
      </c>
      <c r="G487" s="16" t="str">
        <f>IF(D487=0,"n.v.t.",(IF(D487&lt;=RecapLineair!$H$12,"ja","nee")))</f>
        <v>n.v.t.</v>
      </c>
      <c r="H487" s="4">
        <f t="shared" si="82"/>
        <v>0.39999999982660484</v>
      </c>
      <c r="I487" s="4"/>
      <c r="J487" s="5">
        <f>IF(D487=0,0,ROUND(+H487*RecapLineair!$H$13/12,2))</f>
        <v>0</v>
      </c>
      <c r="K487" s="4"/>
      <c r="L487" s="4">
        <f>IF(E487="ja",0,IF(D487=0,0,(MIN(ROUND(IF(Selectie!$A$4=1,+RecapLineair!$L$20-J487,(IF(Selectie!$A$4=2,(RecapLineair!$H$14-RecapLineair!$H$15)/(RecapLineair!$H$11-RecapLineair!$H$12),0))),2),H487))))</f>
        <v>0</v>
      </c>
      <c r="M487" s="4"/>
      <c r="N487" s="4">
        <f t="shared" si="80"/>
        <v>0</v>
      </c>
      <c r="O487" s="4"/>
      <c r="P487" s="4">
        <f t="shared" si="81"/>
        <v>0.39999999982660484</v>
      </c>
    </row>
    <row r="488" spans="1:16" x14ac:dyDescent="0.25">
      <c r="B488" s="3">
        <f t="shared" si="77"/>
        <v>11444</v>
      </c>
      <c r="C488">
        <f t="shared" si="83"/>
        <v>365</v>
      </c>
      <c r="D488">
        <f>IF(D487=0,0,IF(D487+1&gt;RecapLineair!H$11,0,D487+1))</f>
        <v>0</v>
      </c>
      <c r="E488" s="16" t="str">
        <f>IF(D488=0,"n.v.t.",IF(RecapLineair!$I$22&lt;A$484,"nee",G488))</f>
        <v>n.v.t.</v>
      </c>
      <c r="F488" s="16">
        <f>IF(A$484=RecapLineair!$I$22,RecapLineair!$H$23,99)</f>
        <v>99</v>
      </c>
      <c r="G488" s="16" t="str">
        <f>IF(D488=0,"n.v.t.",(IF(D488&lt;=RecapLineair!$H$12,"ja","nee")))</f>
        <v>n.v.t.</v>
      </c>
      <c r="H488" s="4">
        <f t="shared" si="82"/>
        <v>0.39999999982660484</v>
      </c>
      <c r="I488" s="4"/>
      <c r="J488" s="5">
        <f>IF(D488=0,0,ROUND(+H488*RecapLineair!$H$13/12,2))</f>
        <v>0</v>
      </c>
      <c r="K488" s="4"/>
      <c r="L488" s="4">
        <f>IF(E488="ja",0,IF(D488=0,0,(MIN(ROUND(IF(Selectie!$A$4=1,+RecapLineair!$L$20-J488,(IF(Selectie!$A$4=2,(RecapLineair!$H$14-RecapLineair!$H$15)/(RecapLineair!$H$11-RecapLineair!$H$12),0))),2),H488))))</f>
        <v>0</v>
      </c>
      <c r="M488" s="4"/>
      <c r="N488" s="4">
        <f t="shared" si="80"/>
        <v>0</v>
      </c>
      <c r="O488" s="4"/>
      <c r="P488" s="4">
        <f t="shared" si="81"/>
        <v>0.39999999982660484</v>
      </c>
    </row>
    <row r="489" spans="1:16" x14ac:dyDescent="0.25">
      <c r="B489" s="3">
        <f t="shared" si="77"/>
        <v>11475</v>
      </c>
      <c r="C489">
        <f t="shared" si="83"/>
        <v>366</v>
      </c>
      <c r="D489">
        <f>IF(D488=0,0,IF(D488+1&gt;RecapLineair!H$11,0,D488+1))</f>
        <v>0</v>
      </c>
      <c r="E489" s="16" t="str">
        <f>IF(D489=0,"n.v.t.",IF(RecapLineair!$I$22&lt;A$484,"nee",G489))</f>
        <v>n.v.t.</v>
      </c>
      <c r="F489" s="16">
        <f>IF(A$484=RecapLineair!$I$22,RecapLineair!$H$23,99)</f>
        <v>99</v>
      </c>
      <c r="G489" s="16" t="str">
        <f>IF(D489=0,"n.v.t.",(IF(D489&lt;=RecapLineair!$H$12,"ja","nee")))</f>
        <v>n.v.t.</v>
      </c>
      <c r="H489" s="4">
        <f t="shared" si="82"/>
        <v>0.39999999982660484</v>
      </c>
      <c r="I489" s="4"/>
      <c r="J489" s="5">
        <f>IF(D489=0,0,ROUND(+H489*RecapLineair!$H$13/12,2))</f>
        <v>0</v>
      </c>
      <c r="K489" s="4"/>
      <c r="L489" s="4">
        <f>IF(E489="ja",0,IF(D489=0,0,(MIN(ROUND(IF(Selectie!$A$4=1,+RecapLineair!$L$20-J489,(IF(Selectie!$A$4=2,(RecapLineair!$H$14-RecapLineair!$H$15)/(RecapLineair!$H$11-RecapLineair!$H$12),0))),2),H489))))</f>
        <v>0</v>
      </c>
      <c r="M489" s="4"/>
      <c r="N489" s="4">
        <f t="shared" si="80"/>
        <v>0</v>
      </c>
      <c r="O489" s="4"/>
      <c r="P489" s="4">
        <f t="shared" si="81"/>
        <v>0.39999999982660484</v>
      </c>
    </row>
    <row r="490" spans="1:16" x14ac:dyDescent="0.25">
      <c r="B490" s="3">
        <f t="shared" si="77"/>
        <v>11505</v>
      </c>
      <c r="C490">
        <f t="shared" si="83"/>
        <v>367</v>
      </c>
      <c r="D490">
        <f>IF(D489=0,0,IF(D489+1&gt;RecapLineair!H$11,0,D489+1))</f>
        <v>0</v>
      </c>
      <c r="E490" s="16" t="str">
        <f>IF(D490=0,"n.v.t.",IF(RecapLineair!$I$22&lt;A$484,"nee",G490))</f>
        <v>n.v.t.</v>
      </c>
      <c r="F490" s="16">
        <f>IF(A$484=RecapLineair!$I$22,RecapLineair!$H$23,99)</f>
        <v>99</v>
      </c>
      <c r="G490" s="16" t="str">
        <f>IF(D490=0,"n.v.t.",(IF(D490&lt;=RecapLineair!$H$12,"ja","nee")))</f>
        <v>n.v.t.</v>
      </c>
      <c r="H490" s="4">
        <f t="shared" si="82"/>
        <v>0.39999999982660484</v>
      </c>
      <c r="I490" s="4"/>
      <c r="J490" s="5">
        <f>IF(D490=0,0,ROUND(+H490*RecapLineair!$H$13/12,2))</f>
        <v>0</v>
      </c>
      <c r="K490" s="4"/>
      <c r="L490" s="4">
        <f>IF(E490="ja",0,IF(D490=0,0,(MIN(ROUND(IF(Selectie!$A$4=1,+RecapLineair!$L$20-J490,(IF(Selectie!$A$4=2,(RecapLineair!$H$14-RecapLineair!$H$15)/(RecapLineair!$H$11-RecapLineair!$H$12),0))),2),H490))))</f>
        <v>0</v>
      </c>
      <c r="M490" s="4"/>
      <c r="N490" s="4">
        <f t="shared" si="80"/>
        <v>0</v>
      </c>
      <c r="O490" s="4"/>
      <c r="P490" s="4">
        <f t="shared" si="81"/>
        <v>0.39999999982660484</v>
      </c>
    </row>
    <row r="491" spans="1:16" x14ac:dyDescent="0.25">
      <c r="B491" s="3">
        <f t="shared" si="77"/>
        <v>11536</v>
      </c>
      <c r="C491">
        <f t="shared" si="83"/>
        <v>368</v>
      </c>
      <c r="D491">
        <f>IF(D490=0,0,IF(D490+1&gt;RecapLineair!H$11,0,D490+1))</f>
        <v>0</v>
      </c>
      <c r="E491" s="16" t="str">
        <f>IF(D491=0,"n.v.t.",IF(RecapLineair!$I$22&lt;A$484,"nee",G491))</f>
        <v>n.v.t.</v>
      </c>
      <c r="F491" s="16">
        <f>IF(A$484=RecapLineair!$I$22,RecapLineair!$H$23,99)</f>
        <v>99</v>
      </c>
      <c r="G491" s="16" t="str">
        <f>IF(D491=0,"n.v.t.",(IF(D491&lt;=RecapLineair!$H$12,"ja","nee")))</f>
        <v>n.v.t.</v>
      </c>
      <c r="H491" s="4">
        <f t="shared" si="82"/>
        <v>0.39999999982660484</v>
      </c>
      <c r="I491" s="4"/>
      <c r="J491" s="5">
        <f>IF(D491=0,0,ROUND(+H491*RecapLineair!$H$13/12,2))</f>
        <v>0</v>
      </c>
      <c r="K491" s="4"/>
      <c r="L491" s="4">
        <f>IF(E491="ja",0,IF(D491=0,0,(MIN(ROUND(IF(Selectie!$A$4=1,+RecapLineair!$L$20-J491,(IF(Selectie!$A$4=2,(RecapLineair!$H$14-RecapLineair!$H$15)/(RecapLineair!$H$11-RecapLineair!$H$12),0))),2),H491))))</f>
        <v>0</v>
      </c>
      <c r="M491" s="4"/>
      <c r="N491" s="4">
        <f t="shared" si="80"/>
        <v>0</v>
      </c>
      <c r="O491" s="4"/>
      <c r="P491" s="4">
        <f t="shared" si="81"/>
        <v>0.39999999982660484</v>
      </c>
    </row>
    <row r="492" spans="1:16" x14ac:dyDescent="0.25">
      <c r="B492" s="3">
        <f t="shared" si="77"/>
        <v>11567</v>
      </c>
      <c r="C492">
        <f t="shared" si="83"/>
        <v>369</v>
      </c>
      <c r="D492">
        <f>IF(D491=0,0,IF(D491+1&gt;RecapLineair!H$11,0,D491+1))</f>
        <v>0</v>
      </c>
      <c r="E492" s="16" t="str">
        <f>IF(D492=0,"n.v.t.",IF(RecapLineair!$I$22&lt;A$484,"nee",G492))</f>
        <v>n.v.t.</v>
      </c>
      <c r="F492" s="16">
        <f>IF(A$484=RecapLineair!$I$22,RecapLineair!$H$23,99)</f>
        <v>99</v>
      </c>
      <c r="G492" s="16" t="str">
        <f>IF(D492=0,"n.v.t.",(IF(D492&lt;=RecapLineair!$H$12,"ja","nee")))</f>
        <v>n.v.t.</v>
      </c>
      <c r="H492" s="4">
        <f t="shared" si="82"/>
        <v>0.39999999982660484</v>
      </c>
      <c r="I492" s="4"/>
      <c r="J492" s="5">
        <f>IF(D492=0,0,ROUND(+H492*RecapLineair!$H$13/12,2))</f>
        <v>0</v>
      </c>
      <c r="K492" s="4"/>
      <c r="L492" s="4">
        <f>IF(E492="ja",0,IF(D492=0,0,(MIN(ROUND(IF(Selectie!$A$4=1,+RecapLineair!$L$20-J492,(IF(Selectie!$A$4=2,(RecapLineair!$H$14-RecapLineair!$H$15)/(RecapLineair!$H$11-RecapLineair!$H$12),0))),2),H492))))</f>
        <v>0</v>
      </c>
      <c r="M492" s="4"/>
      <c r="N492" s="4">
        <f t="shared" si="80"/>
        <v>0</v>
      </c>
      <c r="O492" s="4"/>
      <c r="P492" s="4">
        <f t="shared" si="81"/>
        <v>0.39999999982660484</v>
      </c>
    </row>
    <row r="493" spans="1:16" x14ac:dyDescent="0.25">
      <c r="B493" s="3">
        <f t="shared" si="77"/>
        <v>11597</v>
      </c>
      <c r="C493">
        <f t="shared" si="83"/>
        <v>370</v>
      </c>
      <c r="D493">
        <f>IF(D492=0,0,IF(D492+1&gt;RecapLineair!H$11,0,D492+1))</f>
        <v>0</v>
      </c>
      <c r="E493" s="16" t="str">
        <f>IF(D493=0,"n.v.t.",IF(RecapLineair!$I$22&lt;A$484,"nee",G493))</f>
        <v>n.v.t.</v>
      </c>
      <c r="F493" s="16">
        <f>IF(A$484=RecapLineair!$I$22,RecapLineair!$H$23,99)</f>
        <v>99</v>
      </c>
      <c r="G493" s="16" t="str">
        <f>IF(D493=0,"n.v.t.",(IF(D493&lt;=RecapLineair!$H$12,"ja","nee")))</f>
        <v>n.v.t.</v>
      </c>
      <c r="H493" s="4">
        <f t="shared" si="82"/>
        <v>0.39999999982660484</v>
      </c>
      <c r="I493" s="4"/>
      <c r="J493" s="5">
        <f>IF(D493=0,0,ROUND(+H493*RecapLineair!$H$13/12,2))</f>
        <v>0</v>
      </c>
      <c r="K493" s="4"/>
      <c r="L493" s="4">
        <f>IF(E493="ja",0,IF(D493=0,0,(MIN(ROUND(IF(Selectie!$A$4=1,+RecapLineair!$L$20-J493,(IF(Selectie!$A$4=2,(RecapLineair!$H$14-RecapLineair!$H$15)/(RecapLineair!$H$11-RecapLineair!$H$12),0))),2),H493))))</f>
        <v>0</v>
      </c>
      <c r="M493" s="4"/>
      <c r="N493" s="4">
        <f t="shared" si="80"/>
        <v>0</v>
      </c>
      <c r="O493" s="4"/>
      <c r="P493" s="4">
        <f t="shared" si="81"/>
        <v>0.39999999982660484</v>
      </c>
    </row>
    <row r="494" spans="1:16" x14ac:dyDescent="0.25">
      <c r="B494" s="3">
        <f t="shared" si="77"/>
        <v>11628</v>
      </c>
      <c r="C494">
        <f t="shared" si="83"/>
        <v>371</v>
      </c>
      <c r="D494">
        <f>IF(D493=0,0,IF(D493+1&gt;RecapLineair!H$11,0,D493+1))</f>
        <v>0</v>
      </c>
      <c r="E494" s="16" t="str">
        <f>IF(D494=0,"n.v.t.",IF(RecapLineair!$I$22&lt;A$484,"nee",G494))</f>
        <v>n.v.t.</v>
      </c>
      <c r="F494" s="16">
        <f>IF(A$484=RecapLineair!$I$22,RecapLineair!$H$23,99)</f>
        <v>99</v>
      </c>
      <c r="G494" s="16" t="str">
        <f>IF(D494=0,"n.v.t.",(IF(D494&lt;=RecapLineair!$H$12,"ja","nee")))</f>
        <v>n.v.t.</v>
      </c>
      <c r="H494" s="4">
        <f t="shared" si="82"/>
        <v>0.39999999982660484</v>
      </c>
      <c r="I494" s="4"/>
      <c r="J494" s="5">
        <f>IF(D494=0,0,ROUND(+H494*RecapLineair!$H$13/12,2))</f>
        <v>0</v>
      </c>
      <c r="K494" s="4"/>
      <c r="L494" s="4">
        <f>IF(E494="ja",0,IF(D494=0,0,(MIN(ROUND(IF(Selectie!$A$4=1,+RecapLineair!$L$20-J494,(IF(Selectie!$A$4=2,(RecapLineair!$H$14-RecapLineair!$H$15)/(RecapLineair!$H$11-RecapLineair!$H$12),0))),2),H494))))</f>
        <v>0</v>
      </c>
      <c r="M494" s="4"/>
      <c r="N494" s="4">
        <f t="shared" si="80"/>
        <v>0</v>
      </c>
      <c r="O494" s="4"/>
      <c r="P494" s="4">
        <f t="shared" si="81"/>
        <v>0.39999999982660484</v>
      </c>
    </row>
    <row r="495" spans="1:16" x14ac:dyDescent="0.25">
      <c r="B495" s="3">
        <f t="shared" si="77"/>
        <v>11658</v>
      </c>
      <c r="C495">
        <f t="shared" si="83"/>
        <v>372</v>
      </c>
      <c r="D495">
        <f>IF(D494=0,0,IF(D494+1&gt;RecapLineair!H$11,0,D494+1))</f>
        <v>0</v>
      </c>
      <c r="E495" s="16" t="str">
        <f>IF(D495=0,"n.v.t.",IF(RecapLineair!$I$22&lt;A$484,"nee",G495))</f>
        <v>n.v.t.</v>
      </c>
      <c r="F495" s="16">
        <f>IF(A$484=RecapLineair!$I$22,RecapLineair!$H$23,99)</f>
        <v>99</v>
      </c>
      <c r="G495" s="16" t="str">
        <f>IF(D495=0,"n.v.t.",(IF(D495&lt;=RecapLineair!$H$12,"ja","nee")))</f>
        <v>n.v.t.</v>
      </c>
      <c r="H495" s="4">
        <f t="shared" si="82"/>
        <v>0.39999999982660484</v>
      </c>
      <c r="I495" s="4"/>
      <c r="J495" s="5">
        <f>IF(D495=0,0,ROUND(+H495*RecapLineair!$H$13/12,2))</f>
        <v>0</v>
      </c>
      <c r="K495" s="4"/>
      <c r="L495" s="4">
        <f>IF(E495="ja",0,IF(D495=0,0,(MIN(ROUND(IF(Selectie!$A$4=1,+RecapLineair!$L$20-J495,(IF(Selectie!$A$4=2,(RecapLineair!$H$14-RecapLineair!$H$15)/(RecapLineair!$H$11-RecapLineair!$H$12),0))),2),H495))))</f>
        <v>0</v>
      </c>
      <c r="M495" s="4"/>
      <c r="N495" s="4">
        <f t="shared" si="80"/>
        <v>0</v>
      </c>
      <c r="O495" s="4"/>
      <c r="P495" s="4">
        <f t="shared" si="81"/>
        <v>0.39999999982660484</v>
      </c>
    </row>
    <row r="496" spans="1:16" x14ac:dyDescent="0.25">
      <c r="G496" s="16"/>
      <c r="H496" s="4"/>
      <c r="I496" s="29"/>
      <c r="J496" s="28">
        <f>SUM(J484:J495)</f>
        <v>0</v>
      </c>
      <c r="K496" s="29"/>
      <c r="L496" s="28">
        <f>SUM(L484:L495)</f>
        <v>0</v>
      </c>
      <c r="M496" s="29"/>
      <c r="N496" s="28">
        <f>J496+L496</f>
        <v>0</v>
      </c>
      <c r="O496" s="29"/>
      <c r="P496" s="4"/>
    </row>
    <row r="497" spans="7:16" x14ac:dyDescent="0.25">
      <c r="G497" s="16"/>
      <c r="H497" s="4"/>
      <c r="I497" s="4"/>
      <c r="J497" s="4"/>
      <c r="K497" s="4"/>
      <c r="L497" s="4"/>
      <c r="M497" s="4"/>
      <c r="N497" s="4"/>
      <c r="O497" s="4"/>
      <c r="P497" s="4"/>
    </row>
    <row r="498" spans="7:16" x14ac:dyDescent="0.25">
      <c r="G498" s="16"/>
      <c r="H498" s="4"/>
      <c r="I498" s="4"/>
      <c r="J498" s="4"/>
      <c r="K498" s="4"/>
      <c r="L498" s="4"/>
      <c r="M498" s="4"/>
      <c r="N498" s="4"/>
      <c r="O498" s="4"/>
      <c r="P498" s="4"/>
    </row>
    <row r="499" spans="7:16" x14ac:dyDescent="0.25">
      <c r="G499" s="16"/>
      <c r="H499" s="4"/>
      <c r="I499" s="4"/>
      <c r="J499" s="30">
        <f>J76+J90+J104+J118+J132+J146+J160+J174+J188+J202+J216+J230+J244+J258+J272+J286+J300+J314+J328+J342+J356+J370+J384+J398+J412+J426+J440+J454+J468+J482+J496</f>
        <v>20166.75</v>
      </c>
      <c r="K499" s="4">
        <f>SUM(K467:K497)</f>
        <v>0</v>
      </c>
      <c r="L499" s="30">
        <f>L76+L90+L104+L118+L132+L146+L160+L174+L188+L202+L216+L230+L244+L258+L272+L286+L300+L314+L328+L342+L356+L370+L384+L398+L412+L426+L440+L454+L468+L482+L496</f>
        <v>99999.60000000002</v>
      </c>
      <c r="M499" s="4"/>
      <c r="N499" s="30">
        <f>N76+N90+N104+N118+N132+N146+N160+N174+N188+N202+N216+N230+N244+N258+N272+N286+N300+N314+N328+N342+N356+N370+N384+N398+N412+N426+N440+N454+N468+N482+N496</f>
        <v>120166.35</v>
      </c>
      <c r="O499" s="4"/>
      <c r="P499" s="4"/>
    </row>
    <row r="500" spans="7:16" x14ac:dyDescent="0.25">
      <c r="G500" s="16"/>
      <c r="H500" s="4"/>
      <c r="I500" s="4"/>
      <c r="J500" s="4"/>
      <c r="K500" s="4"/>
      <c r="L500" s="4"/>
      <c r="M500" s="4"/>
      <c r="N500" s="4"/>
      <c r="O500" s="4"/>
      <c r="P500" s="4"/>
    </row>
    <row r="501" spans="7:16" x14ac:dyDescent="0.25">
      <c r="G501" s="16"/>
      <c r="H501" s="4"/>
      <c r="I501" s="4"/>
      <c r="J501" s="4"/>
      <c r="K501" s="4"/>
      <c r="L501" s="4"/>
      <c r="M501" s="4"/>
      <c r="N501" s="4"/>
      <c r="O501" s="4"/>
      <c r="P501" s="4"/>
    </row>
    <row r="502" spans="7:16" x14ac:dyDescent="0.25">
      <c r="G502" s="16"/>
      <c r="H502" s="4"/>
      <c r="I502" s="4"/>
      <c r="J502" s="4"/>
      <c r="K502" s="4"/>
      <c r="L502" s="4"/>
      <c r="M502" s="4"/>
      <c r="N502" s="4"/>
      <c r="O502" s="4"/>
      <c r="P502" s="4"/>
    </row>
    <row r="503" spans="7:16" x14ac:dyDescent="0.25">
      <c r="G503" s="16"/>
      <c r="H503" s="4"/>
      <c r="I503" s="4"/>
      <c r="J503" s="4"/>
      <c r="K503" s="4"/>
      <c r="L503" s="4"/>
      <c r="M503" s="4"/>
      <c r="N503" s="4"/>
      <c r="O503" s="4"/>
      <c r="P503" s="4"/>
    </row>
    <row r="504" spans="7:16" x14ac:dyDescent="0.25">
      <c r="G504" s="16"/>
      <c r="H504" s="4"/>
      <c r="I504" s="4"/>
      <c r="J504" s="4"/>
      <c r="K504" s="4"/>
      <c r="L504" s="4"/>
      <c r="M504" s="4"/>
      <c r="N504" s="4"/>
      <c r="O504" s="4"/>
      <c r="P504" s="4"/>
    </row>
    <row r="505" spans="7:16" x14ac:dyDescent="0.25">
      <c r="G505" s="16"/>
      <c r="H505" s="4"/>
      <c r="I505" s="4"/>
      <c r="J505" s="4"/>
      <c r="K505" s="4"/>
      <c r="L505" s="4"/>
      <c r="M505" s="4"/>
      <c r="N505" s="4"/>
      <c r="O505" s="4"/>
      <c r="P505" s="4"/>
    </row>
    <row r="506" spans="7:16" x14ac:dyDescent="0.25">
      <c r="G506" s="16"/>
      <c r="H506" s="4"/>
      <c r="I506" s="4"/>
      <c r="J506" s="4"/>
      <c r="K506" s="4"/>
      <c r="L506" s="4"/>
      <c r="M506" s="4"/>
      <c r="N506" s="4"/>
      <c r="O506" s="4"/>
      <c r="P506" s="4"/>
    </row>
    <row r="507" spans="7:16" x14ac:dyDescent="0.25">
      <c r="G507" s="16"/>
      <c r="H507" s="4"/>
      <c r="I507" s="4"/>
      <c r="J507" s="4"/>
      <c r="K507" s="4"/>
      <c r="L507" s="4"/>
      <c r="M507" s="4"/>
      <c r="N507" s="4"/>
      <c r="O507" s="4"/>
      <c r="P507" s="4"/>
    </row>
    <row r="508" spans="7:16" x14ac:dyDescent="0.25">
      <c r="G508" s="16"/>
      <c r="H508" s="4"/>
      <c r="I508" s="4"/>
      <c r="J508" s="4"/>
      <c r="K508" s="4"/>
      <c r="L508" s="4"/>
      <c r="M508" s="4"/>
      <c r="N508" s="4"/>
      <c r="O508" s="4"/>
      <c r="P508" s="4"/>
    </row>
    <row r="509" spans="7:16" x14ac:dyDescent="0.25">
      <c r="G509" s="16"/>
      <c r="H509" s="4"/>
      <c r="I509" s="4"/>
      <c r="J509" s="4"/>
      <c r="K509" s="4"/>
      <c r="L509" s="4"/>
      <c r="M509" s="4"/>
      <c r="N509" s="4"/>
      <c r="O509" s="4"/>
      <c r="P509" s="4"/>
    </row>
    <row r="510" spans="7:16" x14ac:dyDescent="0.25">
      <c r="H510" s="4"/>
      <c r="I510" s="4"/>
      <c r="J510" s="4"/>
      <c r="K510" s="4"/>
      <c r="L510" s="4"/>
      <c r="M510" s="4"/>
      <c r="N510" s="4"/>
      <c r="O510" s="4"/>
      <c r="P510" s="4"/>
    </row>
    <row r="511" spans="7:16" x14ac:dyDescent="0.25">
      <c r="H511" s="4"/>
      <c r="I511" s="4"/>
      <c r="J511" s="4"/>
      <c r="K511" s="4"/>
      <c r="L511" s="4"/>
      <c r="M511" s="4"/>
      <c r="N511" s="4"/>
      <c r="O511" s="4"/>
      <c r="P511" s="4"/>
    </row>
    <row r="512" spans="7:16" x14ac:dyDescent="0.25">
      <c r="H512" s="4"/>
      <c r="I512" s="4"/>
      <c r="J512" s="4"/>
      <c r="K512" s="4"/>
      <c r="L512" s="4"/>
      <c r="M512" s="4"/>
      <c r="N512" s="4"/>
      <c r="O512" s="4"/>
      <c r="P512" s="4"/>
    </row>
    <row r="513" spans="8:16" x14ac:dyDescent="0.25">
      <c r="H513" s="4"/>
      <c r="I513" s="4"/>
      <c r="J513" s="4"/>
      <c r="K513" s="4"/>
      <c r="L513" s="4"/>
      <c r="M513" s="4"/>
      <c r="N513" s="4"/>
      <c r="O513" s="4"/>
      <c r="P513" s="4"/>
    </row>
    <row r="514" spans="8:16" x14ac:dyDescent="0.25">
      <c r="H514" s="4"/>
      <c r="I514" s="4"/>
      <c r="J514" s="4"/>
      <c r="K514" s="4"/>
      <c r="L514" s="4"/>
      <c r="M514" s="4"/>
      <c r="N514" s="4"/>
      <c r="O514" s="4"/>
      <c r="P514" s="4"/>
    </row>
    <row r="515" spans="8:16" x14ac:dyDescent="0.25">
      <c r="H515" s="4"/>
      <c r="I515" s="4"/>
      <c r="J515" s="4"/>
      <c r="K515" s="4"/>
      <c r="L515" s="4"/>
      <c r="M515" s="4"/>
      <c r="N515" s="4"/>
      <c r="O515" s="4"/>
      <c r="P515" s="4"/>
    </row>
    <row r="516" spans="8:16" x14ac:dyDescent="0.25">
      <c r="H516" s="4"/>
      <c r="I516" s="4"/>
      <c r="J516" s="4"/>
      <c r="K516" s="4"/>
      <c r="L516" s="4"/>
      <c r="M516" s="4"/>
      <c r="N516" s="4"/>
      <c r="O516" s="4"/>
      <c r="P516" s="4"/>
    </row>
    <row r="517" spans="8:16" x14ac:dyDescent="0.25">
      <c r="H517" s="4"/>
      <c r="I517" s="4"/>
      <c r="J517" s="4"/>
      <c r="K517" s="4"/>
      <c r="L517" s="4"/>
      <c r="M517" s="4"/>
      <c r="N517" s="4"/>
      <c r="O517" s="4"/>
      <c r="P517" s="4"/>
    </row>
    <row r="518" spans="8:16" x14ac:dyDescent="0.25">
      <c r="H518" s="4"/>
      <c r="I518" s="4"/>
      <c r="J518" s="4"/>
      <c r="K518" s="4"/>
      <c r="L518" s="4"/>
      <c r="M518" s="4"/>
      <c r="N518" s="4"/>
      <c r="O518" s="4"/>
      <c r="P518" s="4"/>
    </row>
    <row r="519" spans="8:16" x14ac:dyDescent="0.25">
      <c r="H519" s="4"/>
      <c r="I519" s="4"/>
      <c r="J519" s="4"/>
      <c r="K519" s="4"/>
      <c r="L519" s="4"/>
      <c r="M519" s="4"/>
      <c r="N519" s="4"/>
      <c r="O519" s="4"/>
      <c r="P519" s="4"/>
    </row>
    <row r="520" spans="8:16" x14ac:dyDescent="0.25">
      <c r="H520" s="4"/>
      <c r="I520" s="4"/>
      <c r="J520" s="4"/>
      <c r="K520" s="4"/>
      <c r="L520" s="4"/>
      <c r="M520" s="4"/>
      <c r="N520" s="4"/>
      <c r="O520" s="4"/>
      <c r="P520" s="4"/>
    </row>
    <row r="521" spans="8:16" x14ac:dyDescent="0.25">
      <c r="H521" s="4"/>
      <c r="I521" s="4"/>
      <c r="J521" s="4"/>
      <c r="K521" s="4"/>
      <c r="L521" s="4"/>
      <c r="M521" s="4"/>
      <c r="N521" s="4"/>
      <c r="O521" s="4"/>
      <c r="P521" s="4"/>
    </row>
    <row r="522" spans="8:16" x14ac:dyDescent="0.25">
      <c r="H522" s="4"/>
      <c r="I522" s="4"/>
      <c r="J522" s="4"/>
      <c r="K522" s="4"/>
      <c r="L522" s="4"/>
      <c r="M522" s="4"/>
      <c r="N522" s="4"/>
      <c r="O522" s="4"/>
      <c r="P522" s="4"/>
    </row>
    <row r="523" spans="8:16" x14ac:dyDescent="0.25">
      <c r="H523" s="4"/>
      <c r="I523" s="4"/>
      <c r="J523" s="4"/>
      <c r="K523" s="4"/>
      <c r="L523" s="4"/>
      <c r="M523" s="4"/>
      <c r="N523" s="4"/>
      <c r="O523" s="4"/>
      <c r="P523" s="4"/>
    </row>
    <row r="524" spans="8:16" x14ac:dyDescent="0.25">
      <c r="H524" s="4"/>
      <c r="I524" s="4"/>
      <c r="J524" s="4"/>
      <c r="K524" s="4"/>
      <c r="L524" s="4"/>
      <c r="M524" s="4"/>
      <c r="N524" s="4"/>
      <c r="O524" s="4"/>
      <c r="P524" s="4"/>
    </row>
    <row r="525" spans="8:16" x14ac:dyDescent="0.25">
      <c r="H525" s="4"/>
      <c r="I525" s="4"/>
      <c r="J525" s="4"/>
      <c r="K525" s="4"/>
      <c r="L525" s="4"/>
      <c r="M525" s="4"/>
      <c r="N525" s="4"/>
      <c r="O525" s="4"/>
      <c r="P525" s="4"/>
    </row>
    <row r="526" spans="8:16" x14ac:dyDescent="0.25">
      <c r="H526" s="4"/>
      <c r="I526" s="4"/>
      <c r="J526" s="4"/>
      <c r="K526" s="4"/>
      <c r="L526" s="4"/>
      <c r="M526" s="4"/>
      <c r="N526" s="4"/>
      <c r="O526" s="4"/>
      <c r="P526" s="4"/>
    </row>
    <row r="527" spans="8:16" x14ac:dyDescent="0.25">
      <c r="H527" s="4"/>
      <c r="I527" s="4"/>
      <c r="J527" s="4"/>
      <c r="K527" s="4"/>
      <c r="L527" s="4"/>
      <c r="M527" s="4"/>
      <c r="N527" s="4"/>
      <c r="O527" s="4"/>
      <c r="P527" s="4"/>
    </row>
    <row r="528" spans="8:16" x14ac:dyDescent="0.25">
      <c r="H528" s="4"/>
      <c r="I528" s="4"/>
      <c r="J528" s="4"/>
      <c r="K528" s="4"/>
      <c r="L528" s="4"/>
      <c r="M528" s="4"/>
      <c r="N528" s="4"/>
      <c r="O528" s="4"/>
      <c r="P528" s="4"/>
    </row>
    <row r="529" spans="8:16" x14ac:dyDescent="0.25">
      <c r="H529" s="4"/>
      <c r="I529" s="4"/>
      <c r="J529" s="4"/>
      <c r="K529" s="4"/>
      <c r="L529" s="4"/>
      <c r="M529" s="4"/>
      <c r="N529" s="4"/>
      <c r="O529" s="4"/>
      <c r="P529" s="4"/>
    </row>
    <row r="530" spans="8:16" x14ac:dyDescent="0.25">
      <c r="H530" s="4"/>
      <c r="I530" s="4"/>
      <c r="J530" s="4"/>
      <c r="K530" s="4"/>
      <c r="L530" s="4"/>
      <c r="M530" s="4"/>
      <c r="N530" s="4"/>
      <c r="O530" s="4"/>
      <c r="P530" s="4"/>
    </row>
    <row r="531" spans="8:16" x14ac:dyDescent="0.25">
      <c r="H531" s="4"/>
      <c r="I531" s="4"/>
      <c r="J531" s="4"/>
      <c r="K531" s="4"/>
      <c r="L531" s="4"/>
      <c r="M531" s="4"/>
      <c r="N531" s="4"/>
      <c r="O531" s="4"/>
      <c r="P531" s="4"/>
    </row>
    <row r="532" spans="8:16" x14ac:dyDescent="0.25">
      <c r="H532" s="4"/>
      <c r="I532" s="4"/>
      <c r="J532" s="4"/>
      <c r="K532" s="4"/>
      <c r="L532" s="4"/>
      <c r="M532" s="4"/>
      <c r="N532" s="4"/>
      <c r="O532" s="4"/>
      <c r="P532" s="4"/>
    </row>
    <row r="533" spans="8:16" x14ac:dyDescent="0.25">
      <c r="H533" s="4"/>
      <c r="I533" s="4"/>
      <c r="J533" s="4"/>
      <c r="K533" s="4"/>
      <c r="L533" s="4"/>
      <c r="M533" s="4"/>
      <c r="N533" s="4"/>
      <c r="O533" s="4"/>
      <c r="P533" s="4"/>
    </row>
    <row r="534" spans="8:16" x14ac:dyDescent="0.25">
      <c r="H534" s="4"/>
      <c r="I534" s="4"/>
      <c r="J534" s="4"/>
      <c r="K534" s="4"/>
      <c r="L534" s="4"/>
      <c r="M534" s="4"/>
      <c r="N534" s="4"/>
      <c r="O534" s="4"/>
      <c r="P534" s="4"/>
    </row>
    <row r="535" spans="8:16" x14ac:dyDescent="0.25">
      <c r="H535" s="4"/>
      <c r="I535" s="4"/>
      <c r="J535" s="4"/>
      <c r="K535" s="4"/>
      <c r="L535" s="4"/>
      <c r="M535" s="4"/>
      <c r="N535" s="4"/>
      <c r="O535" s="4"/>
      <c r="P535" s="4"/>
    </row>
    <row r="536" spans="8:16" x14ac:dyDescent="0.25">
      <c r="H536" s="4"/>
      <c r="I536" s="4"/>
      <c r="J536" s="4"/>
      <c r="K536" s="4"/>
      <c r="L536" s="4"/>
      <c r="M536" s="4"/>
      <c r="N536" s="4"/>
      <c r="O536" s="4"/>
      <c r="P536" s="4"/>
    </row>
    <row r="537" spans="8:16" x14ac:dyDescent="0.25">
      <c r="H537" s="4"/>
      <c r="I537" s="4"/>
      <c r="J537" s="4"/>
      <c r="K537" s="4"/>
      <c r="L537" s="4"/>
      <c r="M537" s="4"/>
      <c r="N537" s="4"/>
      <c r="O537" s="4"/>
      <c r="P537" s="4"/>
    </row>
    <row r="538" spans="8:16" x14ac:dyDescent="0.25">
      <c r="H538" s="4"/>
      <c r="I538" s="4"/>
      <c r="J538" s="4"/>
      <c r="K538" s="4"/>
      <c r="L538" s="4"/>
      <c r="M538" s="4"/>
      <c r="N538" s="4"/>
      <c r="O538" s="4"/>
      <c r="P538" s="4"/>
    </row>
    <row r="539" spans="8:16" x14ac:dyDescent="0.25">
      <c r="H539" s="4"/>
      <c r="I539" s="4"/>
      <c r="J539" s="4"/>
      <c r="K539" s="4"/>
      <c r="L539" s="4"/>
      <c r="M539" s="4"/>
      <c r="N539" s="4"/>
      <c r="O539" s="4"/>
      <c r="P539" s="4"/>
    </row>
    <row r="540" spans="8:16" x14ac:dyDescent="0.25">
      <c r="H540" s="4"/>
      <c r="I540" s="4"/>
      <c r="J540" s="4"/>
      <c r="K540" s="4"/>
      <c r="L540" s="4"/>
      <c r="M540" s="4"/>
      <c r="N540" s="4"/>
      <c r="O540" s="4"/>
      <c r="P540" s="4"/>
    </row>
    <row r="541" spans="8:16" x14ac:dyDescent="0.25">
      <c r="H541" s="4"/>
      <c r="I541" s="4"/>
      <c r="J541" s="4"/>
      <c r="K541" s="4"/>
      <c r="L541" s="4"/>
      <c r="M541" s="4"/>
      <c r="N541" s="4"/>
      <c r="O541" s="4"/>
      <c r="P541" s="4"/>
    </row>
    <row r="542" spans="8:16" x14ac:dyDescent="0.25">
      <c r="H542" s="4"/>
      <c r="I542" s="4"/>
      <c r="J542" s="4"/>
      <c r="K542" s="4"/>
      <c r="L542" s="4"/>
      <c r="M542" s="4"/>
      <c r="N542" s="4"/>
      <c r="O542" s="4"/>
      <c r="P542" s="4"/>
    </row>
    <row r="543" spans="8:16" x14ac:dyDescent="0.25">
      <c r="H543" s="4"/>
      <c r="I543" s="4"/>
      <c r="J543" s="4"/>
      <c r="K543" s="4"/>
      <c r="L543" s="4"/>
      <c r="M543" s="4"/>
      <c r="N543" s="4"/>
      <c r="O543" s="4"/>
      <c r="P543" s="4"/>
    </row>
    <row r="544" spans="8:16" x14ac:dyDescent="0.25">
      <c r="H544" s="4"/>
      <c r="I544" s="4"/>
      <c r="J544" s="4"/>
      <c r="K544" s="4"/>
      <c r="L544" s="4"/>
      <c r="M544" s="4"/>
      <c r="N544" s="4"/>
      <c r="O544" s="4"/>
      <c r="P544" s="4"/>
    </row>
    <row r="545" spans="8:16" x14ac:dyDescent="0.25">
      <c r="H545" s="4"/>
      <c r="I545" s="4"/>
      <c r="J545" s="4"/>
      <c r="K545" s="4"/>
      <c r="L545" s="4"/>
      <c r="M545" s="4"/>
      <c r="N545" s="4"/>
      <c r="O545" s="4"/>
      <c r="P545" s="4"/>
    </row>
    <row r="546" spans="8:16" x14ac:dyDescent="0.25">
      <c r="H546" s="4"/>
      <c r="I546" s="4"/>
      <c r="J546" s="4"/>
      <c r="K546" s="4"/>
      <c r="L546" s="4"/>
      <c r="M546" s="4"/>
      <c r="N546" s="4"/>
      <c r="O546" s="4"/>
      <c r="P546" s="4"/>
    </row>
    <row r="547" spans="8:16" x14ac:dyDescent="0.25">
      <c r="H547" s="4"/>
      <c r="I547" s="4"/>
      <c r="J547" s="4"/>
      <c r="K547" s="4"/>
      <c r="L547" s="4"/>
      <c r="M547" s="4"/>
      <c r="N547" s="4"/>
      <c r="O547" s="4"/>
      <c r="P547" s="4"/>
    </row>
    <row r="548" spans="8:16" x14ac:dyDescent="0.25">
      <c r="H548" s="4"/>
      <c r="I548" s="4"/>
      <c r="J548" s="4"/>
      <c r="K548" s="4"/>
      <c r="L548" s="4"/>
      <c r="M548" s="4"/>
      <c r="N548" s="4"/>
      <c r="O548" s="4"/>
      <c r="P548" s="4"/>
    </row>
    <row r="549" spans="8:16" x14ac:dyDescent="0.25">
      <c r="H549" s="4"/>
      <c r="I549" s="4"/>
      <c r="J549" s="4"/>
      <c r="K549" s="4"/>
      <c r="L549" s="4"/>
      <c r="M549" s="4"/>
      <c r="N549" s="4"/>
      <c r="O549" s="4"/>
      <c r="P549" s="4"/>
    </row>
    <row r="550" spans="8:16" x14ac:dyDescent="0.25">
      <c r="H550" s="4"/>
      <c r="I550" s="4"/>
      <c r="J550" s="4"/>
      <c r="K550" s="4"/>
      <c r="L550" s="4"/>
      <c r="M550" s="4"/>
      <c r="N550" s="4"/>
      <c r="O550" s="4"/>
      <c r="P550" s="4"/>
    </row>
    <row r="551" spans="8:16" x14ac:dyDescent="0.25">
      <c r="H551" s="4"/>
      <c r="I551" s="4"/>
      <c r="J551" s="4"/>
      <c r="K551" s="4"/>
      <c r="L551" s="4"/>
      <c r="M551" s="4"/>
      <c r="N551" s="4"/>
      <c r="O551" s="4"/>
      <c r="P551" s="4"/>
    </row>
    <row r="552" spans="8:16" x14ac:dyDescent="0.25">
      <c r="H552" s="4"/>
      <c r="I552" s="4"/>
      <c r="J552" s="4"/>
      <c r="K552" s="4"/>
      <c r="L552" s="4"/>
      <c r="M552" s="4"/>
      <c r="N552" s="4"/>
      <c r="O552" s="4"/>
      <c r="P552" s="4"/>
    </row>
  </sheetData>
  <sheetProtection algorithmName="SHA-512" hashValue="VdG+l/Ghr1Ll0l2elKZktp3ODxP6bst+fWxvy1UwvPFOPmfJsks9O7oAo+JDbNsoFvv7VqhWHfuaMuTCYo8rLg==" saltValue="WRPD5pviGWStHuOjehAIDw==" spinCount="100000" sheet="1" objects="1" scenarios="1"/>
  <pageMargins left="0.39370078740157483" right="0.39370078740157483" top="0.74803149606299213" bottom="0.74803149606299213" header="0.31496062992125984" footer="0.31496062992125984"/>
  <pageSetup paperSize="9" scale="85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  <pageSetUpPr fitToPage="1"/>
  </sheetPr>
  <dimension ref="A1:L71"/>
  <sheetViews>
    <sheetView workbookViewId="0">
      <selection sqref="A1:XFD6"/>
    </sheetView>
  </sheetViews>
  <sheetFormatPr defaultRowHeight="15" x14ac:dyDescent="0.25"/>
  <cols>
    <col min="1" max="1" width="15.7109375" customWidth="1"/>
    <col min="2" max="2" width="10.7109375" customWidth="1"/>
    <col min="3" max="6" width="0" hidden="1" customWidth="1"/>
    <col min="7" max="7" width="0.85546875" customWidth="1"/>
    <col min="8" max="8" width="19.85546875" customWidth="1"/>
    <col min="9" max="12" width="16" customWidth="1"/>
  </cols>
  <sheetData>
    <row r="1" spans="1:12" ht="26.25" x14ac:dyDescent="0.4">
      <c r="A1" s="54" t="str">
        <f>'Invulblad variabelen'!C5</f>
        <v>Vennootschap (Naam invullen)</v>
      </c>
    </row>
    <row r="2" spans="1:12" ht="23.25" x14ac:dyDescent="0.35">
      <c r="A2" s="55" t="str">
        <f>'Invulblad variabelen'!C6</f>
        <v>Plaats (Plaatsnaam invullen)</v>
      </c>
    </row>
    <row r="3" spans="1:12" ht="17.45" customHeight="1" x14ac:dyDescent="0.35">
      <c r="A3" s="6"/>
    </row>
    <row r="4" spans="1:12" s="24" customFormat="1" ht="23.25" x14ac:dyDescent="0.35">
      <c r="A4" s="58" t="s">
        <v>52</v>
      </c>
    </row>
    <row r="5" spans="1:12" ht="18.75" x14ac:dyDescent="0.3">
      <c r="A5" s="56" t="str">
        <f>'Invulblad variabelen'!C8</f>
        <v>Omschrijving doel lening etc. (invullen of leeg maken)</v>
      </c>
      <c r="B5" s="57"/>
      <c r="C5" s="57"/>
      <c r="D5" s="57"/>
      <c r="E5" s="57"/>
      <c r="F5" s="57"/>
      <c r="G5" s="57"/>
      <c r="H5" s="57"/>
    </row>
    <row r="6" spans="1:12" s="37" customFormat="1" ht="18.75" x14ac:dyDescent="0.3">
      <c r="A6" s="56" t="s">
        <v>41</v>
      </c>
      <c r="B6" s="56"/>
      <c r="C6" s="56"/>
      <c r="D6" s="56"/>
      <c r="E6" s="56"/>
      <c r="F6" s="56"/>
      <c r="G6" s="56"/>
      <c r="H6" s="56" t="str">
        <f>IF(Selectie!A4=2,"Annuïteitenlening",(IF(Selectie!A4=1,"Lineaire lening","Error")))</f>
        <v>Annuïteitenlening</v>
      </c>
    </row>
    <row r="7" spans="1:12" x14ac:dyDescent="0.25">
      <c r="J7" s="26"/>
      <c r="L7" s="19"/>
    </row>
    <row r="8" spans="1:12" hidden="1" x14ac:dyDescent="0.25">
      <c r="J8" s="26"/>
      <c r="L8" s="19"/>
    </row>
    <row r="9" spans="1:12" hidden="1" x14ac:dyDescent="0.25">
      <c r="J9" s="26"/>
      <c r="L9" s="19"/>
    </row>
    <row r="10" spans="1:12" x14ac:dyDescent="0.25">
      <c r="A10" s="47" t="s">
        <v>46</v>
      </c>
      <c r="B10" s="48"/>
      <c r="H10" s="14">
        <f>ROUND(PMT(H16/12,(H14-H15),-H17,H18,0),2)</f>
        <v>1012.45</v>
      </c>
      <c r="L10" s="19"/>
    </row>
    <row r="11" spans="1:12" x14ac:dyDescent="0.25">
      <c r="J11" s="26"/>
      <c r="L11" s="19"/>
    </row>
    <row r="12" spans="1:12" x14ac:dyDescent="0.25">
      <c r="A12" s="11" t="s">
        <v>30</v>
      </c>
      <c r="B12" s="12"/>
      <c r="C12" s="13"/>
      <c r="H12" s="38">
        <f>RecapLineair!H9</f>
        <v>2019</v>
      </c>
      <c r="L12" s="19"/>
    </row>
    <row r="13" spans="1:12" x14ac:dyDescent="0.25">
      <c r="A13" s="11" t="s">
        <v>9</v>
      </c>
      <c r="B13" s="12"/>
      <c r="C13" s="13"/>
      <c r="H13" s="38">
        <f>RecapLineair!H10</f>
        <v>1</v>
      </c>
      <c r="J13" s="24" t="str">
        <f>IF(H13&lt;1,"Error!",IF(H13&gt;12,"Error!",""))</f>
        <v/>
      </c>
      <c r="L13" s="19"/>
    </row>
    <row r="14" spans="1:12" x14ac:dyDescent="0.25">
      <c r="A14" s="11" t="s">
        <v>5</v>
      </c>
      <c r="B14" s="12"/>
      <c r="C14" s="13"/>
      <c r="H14" s="39">
        <f>RecapLineair!H11</f>
        <v>120</v>
      </c>
      <c r="J14" s="24" t="str">
        <f>IF(H14&lt;1,"Error!",IF(H14&gt;360,"Error!",""))</f>
        <v/>
      </c>
      <c r="L14" s="19"/>
    </row>
    <row r="15" spans="1:12" x14ac:dyDescent="0.25">
      <c r="A15" s="11" t="s">
        <v>37</v>
      </c>
      <c r="B15" s="12"/>
      <c r="C15" s="13"/>
      <c r="H15" s="39">
        <f>RecapLineair!H12</f>
        <v>0</v>
      </c>
      <c r="I15" s="22"/>
      <c r="J15" s="24" t="str">
        <f>IF(H15&lt;0,"Error!",IF(H15&gt;H14,"Error!",""))</f>
        <v/>
      </c>
      <c r="L15" s="19"/>
    </row>
    <row r="16" spans="1:12" x14ac:dyDescent="0.25">
      <c r="A16" s="11" t="s">
        <v>0</v>
      </c>
      <c r="B16" s="12"/>
      <c r="C16" s="13"/>
      <c r="H16" s="40">
        <f>RecapLineair!H13</f>
        <v>0.04</v>
      </c>
      <c r="I16" s="1"/>
      <c r="L16" s="19"/>
    </row>
    <row r="17" spans="1:12" x14ac:dyDescent="0.25">
      <c r="A17" s="11" t="s">
        <v>1</v>
      </c>
      <c r="B17" s="12"/>
      <c r="C17" s="13"/>
      <c r="H17" s="41">
        <f>RecapLineair!H14</f>
        <v>100000</v>
      </c>
    </row>
    <row r="18" spans="1:12" x14ac:dyDescent="0.25">
      <c r="A18" s="11" t="s">
        <v>38</v>
      </c>
      <c r="B18" s="12"/>
      <c r="C18" s="13"/>
      <c r="H18" s="41">
        <f>RecapLineair!H15</f>
        <v>0</v>
      </c>
      <c r="I18" s="24" t="str">
        <f>IF(H18&lt;0,"Error!",IF(H18&gt;H17,"Error!",""))</f>
        <v/>
      </c>
      <c r="L18" s="24" t="str">
        <f>IF(H10&lt;0,"Error!","")</f>
        <v/>
      </c>
    </row>
    <row r="19" spans="1:12" hidden="1" x14ac:dyDescent="0.25"/>
    <row r="20" spans="1:12" hidden="1" x14ac:dyDescent="0.25">
      <c r="L20" s="19"/>
    </row>
    <row r="21" spans="1:12" hidden="1" x14ac:dyDescent="0.25"/>
    <row r="22" spans="1:12" hidden="1" x14ac:dyDescent="0.25">
      <c r="A22" s="11"/>
      <c r="B22" s="12"/>
      <c r="C22" s="13"/>
      <c r="H22" s="8"/>
    </row>
    <row r="23" spans="1:12" x14ac:dyDescent="0.25">
      <c r="A23" s="20"/>
      <c r="B23" s="20"/>
      <c r="C23" s="20"/>
      <c r="H23" s="21"/>
    </row>
    <row r="24" spans="1:12" hidden="1" x14ac:dyDescent="0.25">
      <c r="A24" s="20"/>
      <c r="B24" s="20"/>
      <c r="C24" s="20"/>
      <c r="E24" t="s">
        <v>25</v>
      </c>
      <c r="H24">
        <f>ROUNDDOWN((H13+H15)/12,0)</f>
        <v>0</v>
      </c>
      <c r="I24">
        <f>H12+H24</f>
        <v>2019</v>
      </c>
    </row>
    <row r="25" spans="1:12" hidden="1" x14ac:dyDescent="0.25">
      <c r="A25" s="20"/>
      <c r="B25" s="20"/>
      <c r="C25" s="20"/>
      <c r="E25" t="s">
        <v>28</v>
      </c>
      <c r="H25">
        <f>H13+H15-(H24*12)</f>
        <v>1</v>
      </c>
    </row>
    <row r="26" spans="1:12" hidden="1" x14ac:dyDescent="0.25">
      <c r="A26" s="2"/>
    </row>
    <row r="27" spans="1:12" hidden="1" x14ac:dyDescent="0.25">
      <c r="A27" s="2"/>
    </row>
    <row r="28" spans="1:12" x14ac:dyDescent="0.25">
      <c r="A28" s="17" t="s">
        <v>11</v>
      </c>
    </row>
    <row r="29" spans="1:12" s="27" customFormat="1" ht="45" x14ac:dyDescent="0.25">
      <c r="A29" s="34" t="s">
        <v>6</v>
      </c>
      <c r="B29" s="35" t="s">
        <v>18</v>
      </c>
      <c r="C29" s="36"/>
      <c r="D29" s="36"/>
      <c r="E29" s="36"/>
      <c r="F29" s="36"/>
      <c r="G29" s="36"/>
      <c r="H29" s="35" t="s">
        <v>2</v>
      </c>
      <c r="I29" s="35" t="s">
        <v>0</v>
      </c>
      <c r="J29" s="36" t="s">
        <v>3</v>
      </c>
      <c r="K29" s="35" t="s">
        <v>22</v>
      </c>
      <c r="L29" s="35" t="s">
        <v>31</v>
      </c>
    </row>
    <row r="30" spans="1:12" s="27" customFormat="1" ht="6.6" customHeight="1" x14ac:dyDescent="0.25">
      <c r="A30" s="34"/>
      <c r="B30" s="35"/>
      <c r="C30" s="36"/>
      <c r="D30" s="36"/>
      <c r="E30" s="36"/>
      <c r="F30" s="36"/>
      <c r="G30" s="36"/>
      <c r="H30" s="35"/>
      <c r="I30" s="35"/>
      <c r="J30" s="36"/>
      <c r="K30" s="35"/>
      <c r="L30" s="35"/>
    </row>
    <row r="31" spans="1:12" x14ac:dyDescent="0.25">
      <c r="A31" s="2"/>
      <c r="H31" s="4"/>
      <c r="I31" s="4"/>
      <c r="J31" s="4"/>
      <c r="K31" s="4"/>
      <c r="L31" s="4"/>
    </row>
    <row r="32" spans="1:12" x14ac:dyDescent="0.25">
      <c r="A32" s="2">
        <f>'Details Annuïtair'!A64</f>
        <v>2019</v>
      </c>
      <c r="B32">
        <v>1</v>
      </c>
      <c r="H32" s="4">
        <f>'Details Annuïtair'!H64</f>
        <v>100000</v>
      </c>
      <c r="I32" s="4">
        <f>'Details Annuïtair'!J76</f>
        <v>3848.92</v>
      </c>
      <c r="J32" s="4">
        <f>'Details Annuïtair'!L76</f>
        <v>8300.4800000000014</v>
      </c>
      <c r="K32" s="4">
        <f>'Details Annuïtair'!N76</f>
        <v>12149.400000000001</v>
      </c>
      <c r="L32" s="4">
        <f>'Details Annuïtair'!P75</f>
        <v>91699.520000000019</v>
      </c>
    </row>
    <row r="33" spans="1:12" x14ac:dyDescent="0.25">
      <c r="A33" s="2">
        <f>'Details Annuïtair'!A78</f>
        <v>2020</v>
      </c>
      <c r="B33">
        <f>B32+1</f>
        <v>2</v>
      </c>
      <c r="H33" s="4">
        <f>'Details Annuïtair'!H78</f>
        <v>91699.520000000019</v>
      </c>
      <c r="I33" s="4">
        <f>'Details Annuïtair'!J90</f>
        <v>3510.7599999999998</v>
      </c>
      <c r="J33" s="4">
        <f>'Details Annuïtair'!L90</f>
        <v>8638.6400000000012</v>
      </c>
      <c r="K33" s="4">
        <f>'Details Annuïtair'!N90</f>
        <v>12149.400000000001</v>
      </c>
      <c r="L33" s="4">
        <f>'Details Annuïtair'!P89</f>
        <v>83060.880000000019</v>
      </c>
    </row>
    <row r="34" spans="1:12" x14ac:dyDescent="0.25">
      <c r="A34" s="2">
        <f>'Details Annuïtair'!A92</f>
        <v>2021</v>
      </c>
      <c r="B34">
        <f t="shared" ref="B34:B62" si="0">B33+1</f>
        <v>3</v>
      </c>
      <c r="H34" s="4">
        <f>'Details Annuïtair'!H92</f>
        <v>83060.880000000019</v>
      </c>
      <c r="I34" s="4">
        <f>'Details Annuïtair'!J104</f>
        <v>3158.79</v>
      </c>
      <c r="J34" s="4">
        <f>'Details Annuïtair'!L104</f>
        <v>8990.61</v>
      </c>
      <c r="K34" s="4">
        <f>'Details Annuïtair'!N104</f>
        <v>12149.400000000001</v>
      </c>
      <c r="L34" s="4">
        <f>'Details Annuïtair'!P103</f>
        <v>74070.270000000019</v>
      </c>
    </row>
    <row r="35" spans="1:12" x14ac:dyDescent="0.25">
      <c r="A35" s="2">
        <f>'Details Annuïtair'!A106</f>
        <v>2022</v>
      </c>
      <c r="B35">
        <f t="shared" si="0"/>
        <v>4</v>
      </c>
      <c r="H35" s="4">
        <f>'Details Annuïtair'!H106</f>
        <v>74070.270000000019</v>
      </c>
      <c r="I35" s="4">
        <f>'Details Annuïtair'!J118</f>
        <v>2792.5200000000004</v>
      </c>
      <c r="J35" s="4">
        <f>'Details Annuïtair'!L118</f>
        <v>9356.8799999999992</v>
      </c>
      <c r="K35" s="4">
        <f>'Details Annuïtair'!N118</f>
        <v>12149.4</v>
      </c>
      <c r="L35" s="4">
        <f>'Details Annuïtair'!P117</f>
        <v>64713.390000000014</v>
      </c>
    </row>
    <row r="36" spans="1:12" x14ac:dyDescent="0.25">
      <c r="A36" s="2">
        <f>'Details Annuïtair'!A120</f>
        <v>2023</v>
      </c>
      <c r="B36">
        <f t="shared" si="0"/>
        <v>5</v>
      </c>
      <c r="H36" s="4">
        <f>'Details Annuïtair'!H120</f>
        <v>64713.390000000014</v>
      </c>
      <c r="I36" s="4">
        <f>'Details Annuïtair'!J132</f>
        <v>2411.29</v>
      </c>
      <c r="J36" s="4">
        <f>'Details Annuïtair'!L132</f>
        <v>9738.11</v>
      </c>
      <c r="K36" s="4">
        <f>'Details Annuïtair'!N132</f>
        <v>12149.400000000001</v>
      </c>
      <c r="L36" s="4">
        <f>'Details Annuïtair'!P131</f>
        <v>54975.280000000021</v>
      </c>
    </row>
    <row r="37" spans="1:12" x14ac:dyDescent="0.25">
      <c r="A37" s="2">
        <f>'Details Annuïtair'!A134</f>
        <v>2024</v>
      </c>
      <c r="B37">
        <f t="shared" si="0"/>
        <v>6</v>
      </c>
      <c r="H37" s="4">
        <f>'Details Annuïtair'!H134</f>
        <v>54975.280000000021</v>
      </c>
      <c r="I37" s="4">
        <f>'Details Annuïtair'!J146</f>
        <v>2014.55</v>
      </c>
      <c r="J37" s="4">
        <f>'Details Annuïtair'!L146</f>
        <v>10134.85</v>
      </c>
      <c r="K37" s="4">
        <f>'Details Annuïtair'!N146</f>
        <v>12149.4</v>
      </c>
      <c r="L37" s="4">
        <f>'Details Annuïtair'!P145</f>
        <v>44840.430000000029</v>
      </c>
    </row>
    <row r="38" spans="1:12" x14ac:dyDescent="0.25">
      <c r="A38" s="2">
        <f>'Details Annuïtair'!A148</f>
        <v>2025</v>
      </c>
      <c r="B38">
        <f t="shared" si="0"/>
        <v>7</v>
      </c>
      <c r="H38" s="4">
        <f>'Details Annuïtair'!H148</f>
        <v>44840.430000000029</v>
      </c>
      <c r="I38" s="4">
        <f>'Details Annuïtair'!J160</f>
        <v>1601.6299999999999</v>
      </c>
      <c r="J38" s="4">
        <f>'Details Annuïtair'!L160</f>
        <v>10547.769999999999</v>
      </c>
      <c r="K38" s="4">
        <f>'Details Annuïtair'!N160</f>
        <v>12149.399999999998</v>
      </c>
      <c r="L38" s="4">
        <f>'Details Annuïtair'!P159</f>
        <v>34292.660000000025</v>
      </c>
    </row>
    <row r="39" spans="1:12" x14ac:dyDescent="0.25">
      <c r="A39" s="2">
        <f>'Details Annuïtair'!A162</f>
        <v>2026</v>
      </c>
      <c r="B39">
        <f t="shared" si="0"/>
        <v>8</v>
      </c>
      <c r="H39" s="4">
        <f>'Details Annuïtair'!H162</f>
        <v>34292.660000000025</v>
      </c>
      <c r="I39" s="4">
        <f>'Details Annuïtair'!J174</f>
        <v>1171.9100000000001</v>
      </c>
      <c r="J39" s="4">
        <f>'Details Annuïtair'!L174</f>
        <v>10977.49</v>
      </c>
      <c r="K39" s="4">
        <f>'Details Annuïtair'!N174</f>
        <v>12149.4</v>
      </c>
      <c r="L39" s="4">
        <f>'Details Annuïtair'!P173</f>
        <v>23315.170000000024</v>
      </c>
    </row>
    <row r="40" spans="1:12" x14ac:dyDescent="0.25">
      <c r="A40" s="2">
        <f>'Details Annuïtair'!A176</f>
        <v>2027</v>
      </c>
      <c r="B40">
        <f t="shared" si="0"/>
        <v>9</v>
      </c>
      <c r="H40" s="4">
        <f>'Details Annuïtair'!H176</f>
        <v>23315.170000000024</v>
      </c>
      <c r="I40" s="4">
        <f>'Details Annuïtair'!J188</f>
        <v>724.68000000000006</v>
      </c>
      <c r="J40" s="4">
        <f>'Details Annuïtair'!L188</f>
        <v>11424.720000000001</v>
      </c>
      <c r="K40" s="4">
        <f>'Details Annuïtair'!N188</f>
        <v>12149.400000000001</v>
      </c>
      <c r="L40" s="4">
        <f>'Details Annuïtair'!P187</f>
        <v>11890.450000000024</v>
      </c>
    </row>
    <row r="41" spans="1:12" x14ac:dyDescent="0.25">
      <c r="A41" s="2">
        <f>'Details Annuïtair'!A190</f>
        <v>2028</v>
      </c>
      <c r="B41">
        <f t="shared" si="0"/>
        <v>10</v>
      </c>
      <c r="H41" s="4">
        <f>'Details Annuïtair'!H190</f>
        <v>11890.450000000024</v>
      </c>
      <c r="I41" s="4">
        <f>'Details Annuïtair'!J202</f>
        <v>259.2</v>
      </c>
      <c r="J41" s="4">
        <f>'Details Annuïtair'!L202</f>
        <v>11890.199999999999</v>
      </c>
      <c r="K41" s="4">
        <f>'Details Annuïtair'!N202</f>
        <v>12149.4</v>
      </c>
      <c r="L41" s="4">
        <f>'Details Annuïtair'!P201</f>
        <v>0.25000000002512479</v>
      </c>
    </row>
    <row r="42" spans="1:12" x14ac:dyDescent="0.25">
      <c r="A42" s="2">
        <f>'Details Annuïtair'!A204</f>
        <v>2029</v>
      </c>
      <c r="B42">
        <f t="shared" si="0"/>
        <v>11</v>
      </c>
      <c r="H42" s="4">
        <f>'Details Annuïtair'!H204</f>
        <v>0.25000000002512479</v>
      </c>
      <c r="I42" s="4">
        <f>'Details Annuïtair'!J216</f>
        <v>0</v>
      </c>
      <c r="J42" s="4">
        <f>'Details Annuïtair'!L216</f>
        <v>0</v>
      </c>
      <c r="K42" s="4">
        <f>'Details Annuïtair'!N216</f>
        <v>0</v>
      </c>
      <c r="L42" s="4">
        <f>'Details Annuïtair'!P215</f>
        <v>0.25000000002512479</v>
      </c>
    </row>
    <row r="43" spans="1:12" x14ac:dyDescent="0.25">
      <c r="A43" s="2">
        <f>'Details Annuïtair'!A218</f>
        <v>2030</v>
      </c>
      <c r="B43">
        <f t="shared" si="0"/>
        <v>12</v>
      </c>
      <c r="H43" s="4">
        <f>'Details Annuïtair'!H218</f>
        <v>0.25000000002512479</v>
      </c>
      <c r="I43" s="4">
        <f>'Details Annuïtair'!J230</f>
        <v>0</v>
      </c>
      <c r="J43" s="4">
        <f>'Details Annuïtair'!L230</f>
        <v>0</v>
      </c>
      <c r="K43" s="4">
        <f>'Details Annuïtair'!N230</f>
        <v>0</v>
      </c>
      <c r="L43" s="4">
        <f>'Details Annuïtair'!P229</f>
        <v>0.25000000002512479</v>
      </c>
    </row>
    <row r="44" spans="1:12" x14ac:dyDescent="0.25">
      <c r="A44" s="2">
        <f>'Details Annuïtair'!A232</f>
        <v>2031</v>
      </c>
      <c r="B44">
        <f t="shared" si="0"/>
        <v>13</v>
      </c>
      <c r="H44" s="4">
        <f>'Details Annuïtair'!H232</f>
        <v>0.25000000002512479</v>
      </c>
      <c r="I44" s="4">
        <f>'Details Annuïtair'!J244</f>
        <v>0</v>
      </c>
      <c r="J44" s="4">
        <f>'Details Annuïtair'!L244</f>
        <v>0</v>
      </c>
      <c r="K44" s="4">
        <f>'Details Annuïtair'!N244</f>
        <v>0</v>
      </c>
      <c r="L44" s="4">
        <f>'Details Annuïtair'!P243</f>
        <v>0.25000000002512479</v>
      </c>
    </row>
    <row r="45" spans="1:12" x14ac:dyDescent="0.25">
      <c r="A45" s="2">
        <f>'Details Annuïtair'!A246</f>
        <v>2032</v>
      </c>
      <c r="B45">
        <f t="shared" si="0"/>
        <v>14</v>
      </c>
      <c r="H45" s="4">
        <f>'Details Annuïtair'!H246</f>
        <v>0.25000000002512479</v>
      </c>
      <c r="I45" s="4">
        <f>'Details Annuïtair'!J258</f>
        <v>0</v>
      </c>
      <c r="J45" s="4">
        <f>'Details Annuïtair'!L258</f>
        <v>0</v>
      </c>
      <c r="K45" s="4">
        <f>'Details Annuïtair'!N258</f>
        <v>0</v>
      </c>
      <c r="L45" s="4">
        <f>'Details Annuïtair'!P257</f>
        <v>0.25000000002512479</v>
      </c>
    </row>
    <row r="46" spans="1:12" x14ac:dyDescent="0.25">
      <c r="A46" s="2">
        <f>'Details Annuïtair'!A260</f>
        <v>2033</v>
      </c>
      <c r="B46">
        <f t="shared" si="0"/>
        <v>15</v>
      </c>
      <c r="H46" s="4">
        <f>'Details Annuïtair'!H260</f>
        <v>0.25000000002512479</v>
      </c>
      <c r="I46" s="4">
        <f>'Details Annuïtair'!J272</f>
        <v>0</v>
      </c>
      <c r="J46" s="4">
        <f>'Details Annuïtair'!L272</f>
        <v>0</v>
      </c>
      <c r="K46" s="4">
        <f>'Details Annuïtair'!N272</f>
        <v>0</v>
      </c>
      <c r="L46" s="4">
        <f>'Details Annuïtair'!P271</f>
        <v>0.25000000002512479</v>
      </c>
    </row>
    <row r="47" spans="1:12" x14ac:dyDescent="0.25">
      <c r="A47" s="2">
        <f>'Details Annuïtair'!A274</f>
        <v>2034</v>
      </c>
      <c r="B47">
        <f t="shared" si="0"/>
        <v>16</v>
      </c>
      <c r="H47" s="4">
        <f>'Details Annuïtair'!H274</f>
        <v>0.25000000002512479</v>
      </c>
      <c r="I47" s="4">
        <f>'Details Annuïtair'!J286</f>
        <v>0</v>
      </c>
      <c r="J47" s="4">
        <f>'Details Annuïtair'!L286</f>
        <v>0</v>
      </c>
      <c r="K47" s="4">
        <f>'Details Annuïtair'!N286</f>
        <v>0</v>
      </c>
      <c r="L47" s="4">
        <f>'Details Annuïtair'!P285</f>
        <v>0.25000000002512479</v>
      </c>
    </row>
    <row r="48" spans="1:12" x14ac:dyDescent="0.25">
      <c r="A48" s="2">
        <f>'Details Annuïtair'!A288</f>
        <v>2035</v>
      </c>
      <c r="B48">
        <f t="shared" si="0"/>
        <v>17</v>
      </c>
      <c r="H48" s="4">
        <f>'Details Annuïtair'!H288</f>
        <v>0.25000000002512479</v>
      </c>
      <c r="I48" s="4">
        <f>'Details Annuïtair'!J300</f>
        <v>0</v>
      </c>
      <c r="J48" s="4">
        <f>'Details Annuïtair'!L300</f>
        <v>0</v>
      </c>
      <c r="K48" s="4">
        <f>'Details Annuïtair'!N300</f>
        <v>0</v>
      </c>
      <c r="L48" s="4">
        <f>'Details Annuïtair'!P299</f>
        <v>0.25000000002512479</v>
      </c>
    </row>
    <row r="49" spans="1:12" x14ac:dyDescent="0.25">
      <c r="A49" s="2">
        <f>'Details Annuïtair'!A302</f>
        <v>2036</v>
      </c>
      <c r="B49">
        <f t="shared" si="0"/>
        <v>18</v>
      </c>
      <c r="H49" s="4">
        <f>'Details Annuïtair'!H302</f>
        <v>0.25000000002512479</v>
      </c>
      <c r="I49" s="4">
        <f>'Details Annuïtair'!J314</f>
        <v>0</v>
      </c>
      <c r="J49" s="4">
        <f>'Details Annuïtair'!L314</f>
        <v>0</v>
      </c>
      <c r="K49" s="4">
        <f>'Details Annuïtair'!N314</f>
        <v>0</v>
      </c>
      <c r="L49" s="4">
        <f>'Details Annuïtair'!P313</f>
        <v>0.25000000002512479</v>
      </c>
    </row>
    <row r="50" spans="1:12" x14ac:dyDescent="0.25">
      <c r="A50" s="2">
        <f>'Details Annuïtair'!A316</f>
        <v>2037</v>
      </c>
      <c r="B50">
        <f t="shared" si="0"/>
        <v>19</v>
      </c>
      <c r="H50" s="4">
        <f>'Details Annuïtair'!H316</f>
        <v>0.25000000002512479</v>
      </c>
      <c r="I50" s="4">
        <f>'Details Annuïtair'!J328</f>
        <v>0</v>
      </c>
      <c r="J50" s="4">
        <f>'Details Annuïtair'!L328</f>
        <v>0</v>
      </c>
      <c r="K50" s="4">
        <f>'Details Annuïtair'!N328</f>
        <v>0</v>
      </c>
      <c r="L50" s="4">
        <f>'Details Annuïtair'!P327</f>
        <v>0.25000000002512479</v>
      </c>
    </row>
    <row r="51" spans="1:12" x14ac:dyDescent="0.25">
      <c r="A51" s="2">
        <f>'Details Annuïtair'!A330</f>
        <v>2038</v>
      </c>
      <c r="B51">
        <f t="shared" si="0"/>
        <v>20</v>
      </c>
      <c r="H51" s="4">
        <f>'Details Annuïtair'!H330</f>
        <v>0.25000000002512479</v>
      </c>
      <c r="I51" s="4">
        <f>'Details Annuïtair'!J342</f>
        <v>0</v>
      </c>
      <c r="J51" s="4">
        <f>'Details Annuïtair'!L342</f>
        <v>0</v>
      </c>
      <c r="K51" s="4">
        <f>'Details Annuïtair'!N342</f>
        <v>0</v>
      </c>
      <c r="L51" s="4">
        <f>'Details Annuïtair'!P341</f>
        <v>0.25000000002512479</v>
      </c>
    </row>
    <row r="52" spans="1:12" x14ac:dyDescent="0.25">
      <c r="A52" s="2">
        <f>'Details Annuïtair'!A344</f>
        <v>2039</v>
      </c>
      <c r="B52">
        <f t="shared" si="0"/>
        <v>21</v>
      </c>
      <c r="H52" s="4">
        <f>'Details Annuïtair'!H344</f>
        <v>0.25000000002512479</v>
      </c>
      <c r="I52" s="4">
        <f>'Details Annuïtair'!J356</f>
        <v>0</v>
      </c>
      <c r="J52" s="4">
        <f>'Details Annuïtair'!L356</f>
        <v>0</v>
      </c>
      <c r="K52" s="4">
        <f>'Details Annuïtair'!N356</f>
        <v>0</v>
      </c>
      <c r="L52" s="4">
        <f>'Details Annuïtair'!P355</f>
        <v>0.25000000002512479</v>
      </c>
    </row>
    <row r="53" spans="1:12" x14ac:dyDescent="0.25">
      <c r="A53" s="2">
        <f>'Details Annuïtair'!A358</f>
        <v>2040</v>
      </c>
      <c r="B53">
        <f t="shared" si="0"/>
        <v>22</v>
      </c>
      <c r="H53" s="4">
        <f>'Details Annuïtair'!H358</f>
        <v>0.25000000002512479</v>
      </c>
      <c r="I53" s="4">
        <f>'Details Annuïtair'!J370</f>
        <v>0</v>
      </c>
      <c r="J53" s="4">
        <f>'Details Annuïtair'!L370</f>
        <v>0</v>
      </c>
      <c r="K53" s="4">
        <f>'Details Annuïtair'!N370</f>
        <v>0</v>
      </c>
      <c r="L53" s="4">
        <f>'Details Annuïtair'!P369</f>
        <v>0.25000000002512479</v>
      </c>
    </row>
    <row r="54" spans="1:12" x14ac:dyDescent="0.25">
      <c r="A54" s="2">
        <f>'Details Annuïtair'!A372</f>
        <v>2041</v>
      </c>
      <c r="B54">
        <f t="shared" si="0"/>
        <v>23</v>
      </c>
      <c r="H54" s="4">
        <f>'Details Annuïtair'!H372</f>
        <v>0.25000000002512479</v>
      </c>
      <c r="I54" s="4">
        <f>'Details Annuïtair'!J384</f>
        <v>0</v>
      </c>
      <c r="J54" s="4">
        <f>'Details Annuïtair'!L384</f>
        <v>0</v>
      </c>
      <c r="K54" s="4">
        <f>'Details Annuïtair'!N384</f>
        <v>0</v>
      </c>
      <c r="L54" s="4">
        <f>'Details Annuïtair'!P383</f>
        <v>0.25000000002512479</v>
      </c>
    </row>
    <row r="55" spans="1:12" x14ac:dyDescent="0.25">
      <c r="A55" s="2">
        <f>'Details Annuïtair'!A386</f>
        <v>2042</v>
      </c>
      <c r="B55">
        <f t="shared" si="0"/>
        <v>24</v>
      </c>
      <c r="H55" s="4">
        <f>'Details Annuïtair'!H386</f>
        <v>0.25000000002512479</v>
      </c>
      <c r="I55" s="4">
        <f>'Details Annuïtair'!J398</f>
        <v>0</v>
      </c>
      <c r="J55" s="4">
        <f>'Details Annuïtair'!L398</f>
        <v>0</v>
      </c>
      <c r="K55" s="4">
        <f>'Details Annuïtair'!N398</f>
        <v>0</v>
      </c>
      <c r="L55" s="4">
        <f>'Details Annuïtair'!P397</f>
        <v>0.25000000002512479</v>
      </c>
    </row>
    <row r="56" spans="1:12" x14ac:dyDescent="0.25">
      <c r="A56" s="2">
        <f>'Details Annuïtair'!A400</f>
        <v>2043</v>
      </c>
      <c r="B56">
        <f t="shared" si="0"/>
        <v>25</v>
      </c>
      <c r="H56" s="4">
        <f>'Details Annuïtair'!H400</f>
        <v>0.25000000002512479</v>
      </c>
      <c r="I56" s="4">
        <f>'Details Annuïtair'!J412</f>
        <v>0</v>
      </c>
      <c r="J56" s="4">
        <f>'Details Annuïtair'!L412</f>
        <v>0</v>
      </c>
      <c r="K56" s="4">
        <f>'Details Annuïtair'!N412</f>
        <v>0</v>
      </c>
      <c r="L56" s="4">
        <f>'Details Annuïtair'!P411</f>
        <v>0.25000000002512479</v>
      </c>
    </row>
    <row r="57" spans="1:12" x14ac:dyDescent="0.25">
      <c r="A57" s="2">
        <f>'Details Annuïtair'!A414</f>
        <v>2044</v>
      </c>
      <c r="B57">
        <f t="shared" si="0"/>
        <v>26</v>
      </c>
      <c r="H57" s="4">
        <f>'Details Annuïtair'!H414</f>
        <v>0.25000000002512479</v>
      </c>
      <c r="I57" s="4">
        <f>'Details Annuïtair'!J426</f>
        <v>0</v>
      </c>
      <c r="J57" s="4">
        <f>'Details Annuïtair'!L426</f>
        <v>0</v>
      </c>
      <c r="K57" s="4">
        <f>'Details Annuïtair'!N426</f>
        <v>0</v>
      </c>
      <c r="L57" s="4">
        <f>'Details Annuïtair'!P425</f>
        <v>0.25000000002512479</v>
      </c>
    </row>
    <row r="58" spans="1:12" x14ac:dyDescent="0.25">
      <c r="A58" s="2">
        <f>'Details Annuïtair'!A428</f>
        <v>2045</v>
      </c>
      <c r="B58">
        <f t="shared" si="0"/>
        <v>27</v>
      </c>
      <c r="H58" s="4">
        <f>'Details Annuïtair'!H428</f>
        <v>0.25000000002512479</v>
      </c>
      <c r="I58" s="4">
        <f>'Details Annuïtair'!J440</f>
        <v>0</v>
      </c>
      <c r="J58" s="4">
        <f>'Details Annuïtair'!L440</f>
        <v>0</v>
      </c>
      <c r="K58" s="4">
        <f>'Details Annuïtair'!N440</f>
        <v>0</v>
      </c>
      <c r="L58" s="4">
        <f>'Details Annuïtair'!P439</f>
        <v>0.25000000002512479</v>
      </c>
    </row>
    <row r="59" spans="1:12" x14ac:dyDescent="0.25">
      <c r="A59" s="2">
        <f>'Details Annuïtair'!A442</f>
        <v>2046</v>
      </c>
      <c r="B59">
        <f t="shared" si="0"/>
        <v>28</v>
      </c>
      <c r="H59" s="4">
        <f>'Details Annuïtair'!H442</f>
        <v>0.25000000002512479</v>
      </c>
      <c r="I59" s="4">
        <f>'Details Annuïtair'!J454</f>
        <v>0</v>
      </c>
      <c r="J59" s="4">
        <f>'Details Annuïtair'!L454</f>
        <v>0</v>
      </c>
      <c r="K59" s="4">
        <f>'Details Annuïtair'!N454</f>
        <v>0</v>
      </c>
      <c r="L59" s="4">
        <f>'Details Annuïtair'!P453</f>
        <v>0.25000000002512479</v>
      </c>
    </row>
    <row r="60" spans="1:12" x14ac:dyDescent="0.25">
      <c r="A60" s="2">
        <f>'Details Annuïtair'!A456</f>
        <v>2047</v>
      </c>
      <c r="B60">
        <f t="shared" si="0"/>
        <v>29</v>
      </c>
      <c r="H60" s="4">
        <f>'Details Annuïtair'!H456</f>
        <v>0.25000000002512479</v>
      </c>
      <c r="I60" s="4">
        <f>'Details Annuïtair'!J468</f>
        <v>0</v>
      </c>
      <c r="J60" s="4">
        <f>'Details Annuïtair'!L468</f>
        <v>0</v>
      </c>
      <c r="K60" s="4">
        <f>'Details Annuïtair'!N468</f>
        <v>0</v>
      </c>
      <c r="L60" s="4">
        <f>'Details Annuïtair'!P467</f>
        <v>0.25000000002512479</v>
      </c>
    </row>
    <row r="61" spans="1:12" x14ac:dyDescent="0.25">
      <c r="A61" s="2">
        <f>'Details Annuïtair'!A470</f>
        <v>2048</v>
      </c>
      <c r="B61">
        <f t="shared" si="0"/>
        <v>30</v>
      </c>
      <c r="H61" s="4">
        <f>'Details Annuïtair'!H470</f>
        <v>0.25000000002512479</v>
      </c>
      <c r="I61" s="4">
        <f>'Details Annuïtair'!J482</f>
        <v>0</v>
      </c>
      <c r="J61" s="4">
        <f>'Details Annuïtair'!L482</f>
        <v>0</v>
      </c>
      <c r="K61" s="4">
        <f>'Details Annuïtair'!N482</f>
        <v>0</v>
      </c>
      <c r="L61" s="4">
        <f>'Details Annuïtair'!P481</f>
        <v>0.25000000002512479</v>
      </c>
    </row>
    <row r="62" spans="1:12" x14ac:dyDescent="0.25">
      <c r="A62" s="2">
        <f>'Details Annuïtair'!A484</f>
        <v>2049</v>
      </c>
      <c r="B62">
        <f t="shared" si="0"/>
        <v>31</v>
      </c>
      <c r="H62" s="4">
        <f>'Details Annuïtair'!H484</f>
        <v>0.25000000002512479</v>
      </c>
      <c r="I62" s="4">
        <f>'Details Annuïtair'!J496</f>
        <v>0</v>
      </c>
      <c r="J62" s="4">
        <f>'Details Annuïtair'!L496</f>
        <v>0</v>
      </c>
      <c r="K62" s="4">
        <f>'Details Annuïtair'!N496</f>
        <v>0</v>
      </c>
      <c r="L62" s="4">
        <f>'Details Annuïtair'!P495</f>
        <v>0.25000000002512479</v>
      </c>
    </row>
    <row r="63" spans="1:12" x14ac:dyDescent="0.25">
      <c r="A63" s="2"/>
      <c r="H63" s="4"/>
      <c r="I63" s="4"/>
      <c r="J63" s="4"/>
      <c r="K63" s="4"/>
      <c r="L63" s="4"/>
    </row>
    <row r="64" spans="1:12" x14ac:dyDescent="0.25">
      <c r="A64" s="2"/>
      <c r="H64" s="4"/>
      <c r="I64" s="7">
        <f>SUM(I31:I63)</f>
        <v>21494.250000000004</v>
      </c>
      <c r="J64" s="7">
        <f>SUM(J31:J63)</f>
        <v>99999.75</v>
      </c>
      <c r="K64" s="7">
        <f>SUM(K31:K63)</f>
        <v>121494</v>
      </c>
      <c r="L64" s="4"/>
    </row>
    <row r="65" spans="1:12" hidden="1" x14ac:dyDescent="0.25">
      <c r="A65" s="2"/>
      <c r="H65" s="4"/>
      <c r="I65" s="23"/>
      <c r="J65" s="23"/>
      <c r="K65" s="23"/>
      <c r="L65" s="4"/>
    </row>
    <row r="66" spans="1:12" hidden="1" x14ac:dyDescent="0.25">
      <c r="A66" s="2"/>
      <c r="H66" s="4"/>
      <c r="I66" s="23">
        <f>I64-'Details Annuïtair'!J499</f>
        <v>0</v>
      </c>
      <c r="J66" s="23">
        <f>J64-'Details Annuïtair'!L499</f>
        <v>0</v>
      </c>
      <c r="K66" s="23">
        <f>K64-'Details Annuïtair'!N499</f>
        <v>0</v>
      </c>
    </row>
    <row r="67" spans="1:12" x14ac:dyDescent="0.25">
      <c r="H67" s="32" t="s">
        <v>32</v>
      </c>
      <c r="I67" s="31" t="str">
        <f>IF(I66=0,"OK","ERROR")</f>
        <v>OK</v>
      </c>
      <c r="J67" s="31" t="str">
        <f>IF(J66=0,"OK","ERROR")</f>
        <v>OK</v>
      </c>
      <c r="K67" s="31" t="str">
        <f>IF(K66=0,"OK","ERROR")</f>
        <v>OK</v>
      </c>
    </row>
    <row r="69" spans="1:12" x14ac:dyDescent="0.25">
      <c r="A69" s="17" t="s">
        <v>43</v>
      </c>
      <c r="B69" s="24" t="str">
        <f>RecapLineair!H6</f>
        <v>Lineaire lening</v>
      </c>
      <c r="H69" s="4"/>
      <c r="I69" s="7">
        <f>RecapLineair!I61</f>
        <v>20166.75</v>
      </c>
      <c r="J69" s="7">
        <f>RecapLineair!J61</f>
        <v>99999.60000000002</v>
      </c>
      <c r="K69" s="7">
        <f>RecapLineair!K61</f>
        <v>120166.35</v>
      </c>
      <c r="L69" s="4"/>
    </row>
    <row r="71" spans="1:12" x14ac:dyDescent="0.25">
      <c r="A71" s="24" t="s">
        <v>44</v>
      </c>
      <c r="I71" s="7">
        <f>I64-I69</f>
        <v>1327.5000000000036</v>
      </c>
      <c r="J71" s="7">
        <f>J64-J69</f>
        <v>0.14999999997962732</v>
      </c>
      <c r="K71" s="7">
        <f>K64-K69</f>
        <v>1327.6499999999942</v>
      </c>
    </row>
  </sheetData>
  <sheetProtection algorithmName="SHA-512" hashValue="X0bzp+2W5S6iT8qx7/P/uBMUc+4WZ/kAaXmzw2TkH3ipgEz+7cF6JsXqOOklmkoQoixv1/C7duFrG2xqqg6bMA==" saltValue="UN30zXjsCUDI15SRTCKLaw==" spinCount="100000" sheet="1" objects="1" scenarios="1"/>
  <mergeCells count="1">
    <mergeCell ref="A10:B10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P552"/>
  <sheetViews>
    <sheetView topLeftCell="A436" workbookViewId="0">
      <selection activeCell="D7" sqref="D7"/>
    </sheetView>
  </sheetViews>
  <sheetFormatPr defaultRowHeight="15" x14ac:dyDescent="0.25"/>
  <cols>
    <col min="1" max="1" width="5.5703125" style="2" customWidth="1"/>
    <col min="2" max="2" width="17.140625" customWidth="1"/>
    <col min="3" max="3" width="7" hidden="1" customWidth="1"/>
    <col min="4" max="4" width="7.5703125" customWidth="1"/>
    <col min="5" max="5" width="11.42578125" bestFit="1" customWidth="1"/>
    <col min="6" max="7" width="11.42578125" hidden="1" customWidth="1"/>
    <col min="8" max="8" width="19" bestFit="1" customWidth="1"/>
    <col min="9" max="9" width="1.7109375" customWidth="1"/>
    <col min="10" max="10" width="15.5703125" customWidth="1"/>
    <col min="11" max="11" width="2.42578125" customWidth="1"/>
    <col min="12" max="12" width="14" customWidth="1"/>
    <col min="13" max="13" width="2.42578125" customWidth="1"/>
    <col min="14" max="14" width="16.140625" customWidth="1"/>
    <col min="15" max="15" width="2.42578125" customWidth="1"/>
    <col min="16" max="16" width="18" bestFit="1" customWidth="1"/>
  </cols>
  <sheetData>
    <row r="1" spans="1:4" s="57" customFormat="1" ht="23.25" x14ac:dyDescent="0.35">
      <c r="A1" s="58" t="str">
        <f>'Invulblad variabelen'!C5</f>
        <v>Vennootschap (Naam invullen)</v>
      </c>
    </row>
    <row r="2" spans="1:4" s="57" customFormat="1" ht="23.25" x14ac:dyDescent="0.35">
      <c r="A2" s="55" t="str">
        <f>'Invulblad variabelen'!C6</f>
        <v>Plaats (Plaatsnaam invullen)</v>
      </c>
    </row>
    <row r="3" spans="1:4" s="57" customFormat="1" ht="17.45" customHeight="1" x14ac:dyDescent="0.35">
      <c r="A3" s="55"/>
    </row>
    <row r="4" spans="1:4" s="57" customFormat="1" ht="23.25" x14ac:dyDescent="0.35">
      <c r="A4" s="58" t="s">
        <v>51</v>
      </c>
    </row>
    <row r="5" spans="1:4" ht="18.75" x14ac:dyDescent="0.3">
      <c r="A5" s="37" t="str">
        <f>'Invulblad variabelen'!C8</f>
        <v>Omschrijving doel lening etc. (invullen of leeg maken)</v>
      </c>
    </row>
    <row r="6" spans="1:4" s="37" customFormat="1" ht="18.75" x14ac:dyDescent="0.3">
      <c r="A6" s="37" t="s">
        <v>41</v>
      </c>
      <c r="D6" s="37" t="str">
        <f>IF(Selectie!A4=2,"Annuiteitenlening",(IF(Selectie!A4=1,"Lineaire lening","Error")))</f>
        <v>Annuiteitenlening</v>
      </c>
    </row>
    <row r="8" spans="1:4" hidden="1" x14ac:dyDescent="0.25"/>
    <row r="9" spans="1:4" hidden="1" x14ac:dyDescent="0.25"/>
    <row r="10" spans="1:4" hidden="1" x14ac:dyDescent="0.25"/>
    <row r="11" spans="1:4" hidden="1" x14ac:dyDescent="0.25"/>
    <row r="12" spans="1:4" hidden="1" x14ac:dyDescent="0.25"/>
    <row r="13" spans="1:4" hidden="1" x14ac:dyDescent="0.25"/>
    <row r="14" spans="1:4" hidden="1" x14ac:dyDescent="0.25"/>
    <row r="15" spans="1:4" hidden="1" x14ac:dyDescent="0.25"/>
    <row r="16" spans="1:4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spans="1:16" hidden="1" x14ac:dyDescent="0.25"/>
    <row r="50" spans="1:16" hidden="1" x14ac:dyDescent="0.25"/>
    <row r="51" spans="1:16" hidden="1" x14ac:dyDescent="0.25"/>
    <row r="52" spans="1:16" hidden="1" x14ac:dyDescent="0.25"/>
    <row r="53" spans="1:16" hidden="1" x14ac:dyDescent="0.25"/>
    <row r="54" spans="1:16" hidden="1" x14ac:dyDescent="0.25"/>
    <row r="55" spans="1:16" hidden="1" x14ac:dyDescent="0.25"/>
    <row r="56" spans="1:16" hidden="1" x14ac:dyDescent="0.25"/>
    <row r="57" spans="1:16" hidden="1" x14ac:dyDescent="0.25"/>
    <row r="58" spans="1:16" hidden="1" x14ac:dyDescent="0.25"/>
    <row r="59" spans="1:16" hidden="1" x14ac:dyDescent="0.25">
      <c r="H59" s="4"/>
      <c r="I59" s="4"/>
      <c r="J59" s="4"/>
      <c r="K59" s="4"/>
      <c r="L59" s="4"/>
      <c r="M59" s="4"/>
      <c r="N59" s="4"/>
      <c r="O59" s="4"/>
      <c r="P59" s="4"/>
    </row>
    <row r="60" spans="1:16" hidden="1" x14ac:dyDescent="0.25"/>
    <row r="62" spans="1:16" s="24" customFormat="1" x14ac:dyDescent="0.25">
      <c r="A62" s="17" t="s">
        <v>6</v>
      </c>
      <c r="C62" s="24" t="s">
        <v>19</v>
      </c>
      <c r="D62" s="24" t="s">
        <v>10</v>
      </c>
      <c r="E62" s="24" t="s">
        <v>24</v>
      </c>
      <c r="F62" s="24" t="s">
        <v>26</v>
      </c>
      <c r="G62" s="24" t="s">
        <v>27</v>
      </c>
      <c r="H62" s="25" t="s">
        <v>2</v>
      </c>
      <c r="J62" s="25" t="s">
        <v>0</v>
      </c>
      <c r="L62" s="25" t="s">
        <v>3</v>
      </c>
      <c r="N62" s="25" t="s">
        <v>23</v>
      </c>
      <c r="P62" s="25" t="s">
        <v>4</v>
      </c>
    </row>
    <row r="63" spans="1:16" s="24" customFormat="1" x14ac:dyDescent="0.25">
      <c r="A63" s="17"/>
      <c r="J63" s="25"/>
    </row>
    <row r="64" spans="1:16" x14ac:dyDescent="0.25">
      <c r="A64" s="2">
        <f>RecapLineair!H9</f>
        <v>2019</v>
      </c>
      <c r="B64" s="3">
        <f t="shared" ref="B64:B75" si="0">DATE(1,C64,1)</f>
        <v>367</v>
      </c>
      <c r="C64">
        <v>1</v>
      </c>
      <c r="D64">
        <f>IF(RecapLineair!$H$10&gt;C64,0,C64-RecapLineair!$H$10+1)</f>
        <v>1</v>
      </c>
      <c r="E64" s="16" t="str">
        <f>IF(D64=0,"n.v.t.",IF(RecapLineair!$I$22&lt;A$64,"nee",G64))</f>
        <v>nee</v>
      </c>
      <c r="F64" s="16">
        <f>IF(A$64=RecapLineair!$I$22,RecapLineair!$H$23,99)</f>
        <v>1</v>
      </c>
      <c r="G64" s="16" t="str">
        <f>IF(D64=0,"n.v.t.",(IF(D64&lt;=RecapLineair!$H$12,"ja","nee")))</f>
        <v>nee</v>
      </c>
      <c r="H64" s="4">
        <f>+RecapLineair!H14</f>
        <v>100000</v>
      </c>
      <c r="I64" s="4"/>
      <c r="J64" s="5">
        <f>IF(D64=0,0,ROUND(+H64*RecapLineair!$H$13/12,2))</f>
        <v>333.33</v>
      </c>
      <c r="K64" s="4"/>
      <c r="L64" s="4">
        <f>IF(E64="ja",0,IF(D64=0,0,(MIN(ROUND(IF(Selectie!$A$4=2,+RecapLineair!$L$20-J64,(IF(Selectie!$A$4=1,(RecapLineair!$H$14-RecapLineair!$H$15)/(RecapLineair!$H$11-RecapLineair!$H$12),0))),2),H64))))</f>
        <v>679.12</v>
      </c>
      <c r="M64" s="4"/>
      <c r="N64" s="4">
        <f>J64+L64</f>
        <v>1012.45</v>
      </c>
      <c r="O64" s="4"/>
      <c r="P64" s="4">
        <f>+H64-L64</f>
        <v>99320.88</v>
      </c>
    </row>
    <row r="65" spans="1:16" x14ac:dyDescent="0.25">
      <c r="B65" s="3">
        <f t="shared" si="0"/>
        <v>398</v>
      </c>
      <c r="C65">
        <v>2</v>
      </c>
      <c r="D65">
        <f>IF(RecapLineair!$H$10&gt;C65,0,C65-RecapLineair!$H$10+1)</f>
        <v>2</v>
      </c>
      <c r="E65" s="16" t="str">
        <f>IF(D65=0,"n.v.t.",IF(RecapLineair!$I$22&lt;A$64,"nee",G65))</f>
        <v>nee</v>
      </c>
      <c r="F65" s="16">
        <f>IF(A$64=RecapLineair!$I$22,RecapLineair!$H$23,99)</f>
        <v>1</v>
      </c>
      <c r="G65" s="16" t="str">
        <f>IF(D65=0,"n.v.t.",(IF(D65&lt;=RecapLineair!$H$12,"ja","nee")))</f>
        <v>nee</v>
      </c>
      <c r="H65" s="4">
        <f>+P64</f>
        <v>99320.88</v>
      </c>
      <c r="I65" s="4"/>
      <c r="J65" s="5">
        <f>IF(D65=0,0,ROUND(+H65*RecapLineair!$H$13/12,2))</f>
        <v>331.07</v>
      </c>
      <c r="K65" s="4"/>
      <c r="L65" s="4">
        <f>IF(E65="ja",0,IF(D65=0,0,(MIN(ROUND(IF(Selectie!$A$4=2,+RecapLineair!$L$20-J65,(IF(Selectie!$A$4=1,(RecapLineair!$H$14-RecapLineair!$H$15)/(RecapLineair!$H$11-RecapLineair!$H$12),0))),2),H65))))</f>
        <v>681.38</v>
      </c>
      <c r="M65" s="4"/>
      <c r="N65" s="4">
        <f t="shared" ref="N65:N131" si="1">J65+L65</f>
        <v>1012.45</v>
      </c>
      <c r="O65" s="4"/>
      <c r="P65" s="4">
        <f>+H65-L65</f>
        <v>98639.5</v>
      </c>
    </row>
    <row r="66" spans="1:16" x14ac:dyDescent="0.25">
      <c r="B66" s="3">
        <f t="shared" si="0"/>
        <v>426</v>
      </c>
      <c r="C66">
        <v>3</v>
      </c>
      <c r="D66">
        <f>IF(RecapLineair!$H$10&gt;C66,0,C66-RecapLineair!$H$10+1)</f>
        <v>3</v>
      </c>
      <c r="E66" s="16" t="str">
        <f>IF(D66=0,"n.v.t.",IF(RecapLineair!$I$22&lt;A$64,"nee",G66))</f>
        <v>nee</v>
      </c>
      <c r="F66" s="16">
        <f>IF(A$64=RecapLineair!$I$22,RecapLineair!$H$23,99)</f>
        <v>1</v>
      </c>
      <c r="G66" s="16" t="str">
        <f>IF(D66=0,"n.v.t.",(IF(D66&lt;=RecapLineair!$H$12,"ja","nee")))</f>
        <v>nee</v>
      </c>
      <c r="H66" s="4">
        <f t="shared" ref="H66:H139" si="2">+P65</f>
        <v>98639.5</v>
      </c>
      <c r="I66" s="4"/>
      <c r="J66" s="5">
        <f>IF(D66=0,0,ROUND(+H66*RecapLineair!$H$13/12,2))</f>
        <v>328.8</v>
      </c>
      <c r="K66" s="4"/>
      <c r="L66" s="4">
        <f>IF(E66="ja",0,IF(D66=0,0,(MIN(ROUND(IF(Selectie!$A$4=2,+RecapLineair!$L$20-J66,(IF(Selectie!$A$4=1,(RecapLineair!$H$14-RecapLineair!$H$15)/(RecapLineair!$H$11-RecapLineair!$H$12),0))),2),H66))))</f>
        <v>683.65</v>
      </c>
      <c r="M66" s="4"/>
      <c r="N66" s="4">
        <f t="shared" si="1"/>
        <v>1012.45</v>
      </c>
      <c r="O66" s="4"/>
      <c r="P66" s="4">
        <f t="shared" ref="P66:P139" si="3">+H66-L66</f>
        <v>97955.85</v>
      </c>
    </row>
    <row r="67" spans="1:16" x14ac:dyDescent="0.25">
      <c r="B67" s="3">
        <f t="shared" si="0"/>
        <v>457</v>
      </c>
      <c r="C67">
        <v>4</v>
      </c>
      <c r="D67">
        <f>IF(RecapLineair!$H$10&gt;C67,0,C67-RecapLineair!$H$10+1)</f>
        <v>4</v>
      </c>
      <c r="E67" s="16" t="str">
        <f>IF(D67=0,"n.v.t.",IF(RecapLineair!$I$22&lt;A$64,"nee",G67))</f>
        <v>nee</v>
      </c>
      <c r="F67" s="16">
        <f>IF(A$64=RecapLineair!$I$22,RecapLineair!$H$23,99)</f>
        <v>1</v>
      </c>
      <c r="G67" s="16" t="str">
        <f>IF(D67=0,"n.v.t.",(IF(D67&lt;=RecapLineair!$H$12,"ja","nee")))</f>
        <v>nee</v>
      </c>
      <c r="H67" s="4">
        <f t="shared" si="2"/>
        <v>97955.85</v>
      </c>
      <c r="I67" s="4"/>
      <c r="J67" s="5">
        <f>IF(D67=0,0,ROUND(+H67*RecapLineair!$H$13/12,2))</f>
        <v>326.52</v>
      </c>
      <c r="K67" s="4"/>
      <c r="L67" s="4">
        <f>IF(E67="ja",0,IF(D67=0,0,(MIN(ROUND(IF(Selectie!$A$4=2,+RecapLineair!$L$20-J67,(IF(Selectie!$A$4=1,(RecapLineair!$H$14-RecapLineair!$H$15)/(RecapLineair!$H$11-RecapLineair!$H$12),0))),2),H67))))</f>
        <v>685.93</v>
      </c>
      <c r="M67" s="4"/>
      <c r="N67" s="4">
        <f t="shared" si="1"/>
        <v>1012.4499999999999</v>
      </c>
      <c r="O67" s="4"/>
      <c r="P67" s="4">
        <f t="shared" si="3"/>
        <v>97269.920000000013</v>
      </c>
    </row>
    <row r="68" spans="1:16" x14ac:dyDescent="0.25">
      <c r="B68" s="3">
        <f t="shared" si="0"/>
        <v>487</v>
      </c>
      <c r="C68">
        <v>5</v>
      </c>
      <c r="D68">
        <f>IF(RecapLineair!$H$10&gt;C68,0,C68-RecapLineair!$H$10+1)</f>
        <v>5</v>
      </c>
      <c r="E68" s="16" t="str">
        <f>IF(D68=0,"n.v.t.",IF(RecapLineair!$I$22&lt;A$64,"nee",G68))</f>
        <v>nee</v>
      </c>
      <c r="F68" s="16">
        <f>IF(A$64=RecapLineair!$I$22,RecapLineair!$H$23,99)</f>
        <v>1</v>
      </c>
      <c r="G68" s="16" t="str">
        <f>IF(D68=0,"n.v.t.",(IF(D68&lt;=RecapLineair!$H$12,"ja","nee")))</f>
        <v>nee</v>
      </c>
      <c r="H68" s="4">
        <f t="shared" si="2"/>
        <v>97269.920000000013</v>
      </c>
      <c r="I68" s="4"/>
      <c r="J68" s="5">
        <f>IF(D68=0,0,ROUND(+H68*RecapLineair!$H$13/12,2))</f>
        <v>324.23</v>
      </c>
      <c r="K68" s="4"/>
      <c r="L68" s="4">
        <f>IF(E68="ja",0,IF(D68=0,0,(MIN(ROUND(IF(Selectie!$A$4=2,+RecapLineair!$L$20-J68,(IF(Selectie!$A$4=1,(RecapLineair!$H$14-RecapLineair!$H$15)/(RecapLineair!$H$11-RecapLineair!$H$12),0))),2),H68))))</f>
        <v>688.22</v>
      </c>
      <c r="M68" s="4"/>
      <c r="N68" s="4">
        <f t="shared" si="1"/>
        <v>1012.45</v>
      </c>
      <c r="O68" s="4"/>
      <c r="P68" s="4">
        <f t="shared" si="3"/>
        <v>96581.700000000012</v>
      </c>
    </row>
    <row r="69" spans="1:16" x14ac:dyDescent="0.25">
      <c r="B69" s="3">
        <f t="shared" si="0"/>
        <v>518</v>
      </c>
      <c r="C69">
        <v>6</v>
      </c>
      <c r="D69">
        <f>IF(RecapLineair!$H$10&gt;C69,0,C69-RecapLineair!$H$10+1)</f>
        <v>6</v>
      </c>
      <c r="E69" s="16" t="str">
        <f>IF(D69=0,"n.v.t.",IF(RecapLineair!$I$22&lt;A$64,"nee",G69))</f>
        <v>nee</v>
      </c>
      <c r="F69" s="16">
        <f>IF(A$64=RecapLineair!$I$22,RecapLineair!$H$23,99)</f>
        <v>1</v>
      </c>
      <c r="G69" s="16" t="str">
        <f>IF(D69=0,"n.v.t.",(IF(D69&lt;=RecapLineair!$H$12,"ja","nee")))</f>
        <v>nee</v>
      </c>
      <c r="H69" s="4">
        <f t="shared" si="2"/>
        <v>96581.700000000012</v>
      </c>
      <c r="I69" s="4"/>
      <c r="J69" s="5">
        <f>IF(D69=0,0,ROUND(+H69*RecapLineair!$H$13/12,2))</f>
        <v>321.94</v>
      </c>
      <c r="K69" s="4"/>
      <c r="L69" s="4">
        <f>IF(E69="ja",0,IF(D69=0,0,(MIN(ROUND(IF(Selectie!$A$4=2,+RecapLineair!$L$20-J69,(IF(Selectie!$A$4=1,(RecapLineair!$H$14-RecapLineair!$H$15)/(RecapLineair!$H$11-RecapLineair!$H$12),0))),2),H69))))</f>
        <v>690.51</v>
      </c>
      <c r="M69" s="4"/>
      <c r="N69" s="4">
        <f t="shared" si="1"/>
        <v>1012.45</v>
      </c>
      <c r="O69" s="4"/>
      <c r="P69" s="4">
        <f t="shared" si="3"/>
        <v>95891.190000000017</v>
      </c>
    </row>
    <row r="70" spans="1:16" x14ac:dyDescent="0.25">
      <c r="B70" s="3">
        <f t="shared" si="0"/>
        <v>548</v>
      </c>
      <c r="C70">
        <v>7</v>
      </c>
      <c r="D70">
        <f>IF(RecapLineair!$H$10&gt;C70,0,C70-RecapLineair!$H$10+1)</f>
        <v>7</v>
      </c>
      <c r="E70" s="16" t="str">
        <f>IF(D70=0,"n.v.t.",IF(RecapLineair!$I$22&lt;A$64,"nee",G70))</f>
        <v>nee</v>
      </c>
      <c r="F70" s="16">
        <f>IF(A$64=RecapLineair!$I$22,RecapLineair!$H$23,99)</f>
        <v>1</v>
      </c>
      <c r="G70" s="16" t="str">
        <f>IF(D70=0,"n.v.t.",(IF(D70&lt;=RecapLineair!$H$12,"ja","nee")))</f>
        <v>nee</v>
      </c>
      <c r="H70" s="4">
        <f t="shared" si="2"/>
        <v>95891.190000000017</v>
      </c>
      <c r="I70" s="4"/>
      <c r="J70" s="5">
        <f>IF(D70=0,0,ROUND(+H70*RecapLineair!$H$13/12,2))</f>
        <v>319.64</v>
      </c>
      <c r="K70" s="4"/>
      <c r="L70" s="4">
        <f>IF(E70="ja",0,IF(D70=0,0,(MIN(ROUND(IF(Selectie!$A$4=2,+RecapLineair!$L$20-J70,(IF(Selectie!$A$4=1,(RecapLineair!$H$14-RecapLineair!$H$15)/(RecapLineair!$H$11-RecapLineair!$H$12),0))),2),H70))))</f>
        <v>692.81</v>
      </c>
      <c r="M70" s="4"/>
      <c r="N70" s="4">
        <f t="shared" si="1"/>
        <v>1012.4499999999999</v>
      </c>
      <c r="O70" s="4"/>
      <c r="P70" s="4">
        <f t="shared" si="3"/>
        <v>95198.380000000019</v>
      </c>
    </row>
    <row r="71" spans="1:16" x14ac:dyDescent="0.25">
      <c r="B71" s="3">
        <f t="shared" si="0"/>
        <v>579</v>
      </c>
      <c r="C71">
        <v>8</v>
      </c>
      <c r="D71">
        <f>IF(RecapLineair!$H$10&gt;C71,0,C71-RecapLineair!$H$10+1)</f>
        <v>8</v>
      </c>
      <c r="E71" s="16" t="str">
        <f>IF(D71=0,"n.v.t.",IF(RecapLineair!$I$22&lt;A$64,"nee",G71))</f>
        <v>nee</v>
      </c>
      <c r="F71" s="16">
        <f>IF(A$64=RecapLineair!$I$22,RecapLineair!$H$23,99)</f>
        <v>1</v>
      </c>
      <c r="G71" s="16" t="str">
        <f>IF(D71=0,"n.v.t.",(IF(D71&lt;=RecapLineair!$H$12,"ja","nee")))</f>
        <v>nee</v>
      </c>
      <c r="H71" s="4">
        <f t="shared" si="2"/>
        <v>95198.380000000019</v>
      </c>
      <c r="I71" s="4"/>
      <c r="J71" s="5">
        <f>IF(D71=0,0,ROUND(+H71*RecapLineair!$H$13/12,2))</f>
        <v>317.33</v>
      </c>
      <c r="K71" s="4"/>
      <c r="L71" s="4">
        <f>IF(E71="ja",0,IF(D71=0,0,(MIN(ROUND(IF(Selectie!$A$4=2,+RecapLineair!$L$20-J71,(IF(Selectie!$A$4=1,(RecapLineair!$H$14-RecapLineair!$H$15)/(RecapLineair!$H$11-RecapLineair!$H$12),0))),2),H71))))</f>
        <v>695.12</v>
      </c>
      <c r="M71" s="4"/>
      <c r="N71" s="4">
        <f t="shared" si="1"/>
        <v>1012.45</v>
      </c>
      <c r="O71" s="4"/>
      <c r="P71" s="4">
        <f t="shared" si="3"/>
        <v>94503.260000000024</v>
      </c>
    </row>
    <row r="72" spans="1:16" x14ac:dyDescent="0.25">
      <c r="B72" s="3">
        <f t="shared" si="0"/>
        <v>610</v>
      </c>
      <c r="C72">
        <v>9</v>
      </c>
      <c r="D72">
        <f>IF(RecapLineair!$H$10&gt;C72,0,C72-RecapLineair!$H$10+1)</f>
        <v>9</v>
      </c>
      <c r="E72" s="16" t="str">
        <f>IF(D72=0,"n.v.t.",IF(RecapLineair!$I$22&lt;A$64,"nee",G72))</f>
        <v>nee</v>
      </c>
      <c r="F72" s="16">
        <f>IF(A$64=RecapLineair!$I$22,RecapLineair!$H$23,99)</f>
        <v>1</v>
      </c>
      <c r="G72" s="16" t="str">
        <f>IF(D72=0,"n.v.t.",(IF(D72&lt;=RecapLineair!$H$12,"ja","nee")))</f>
        <v>nee</v>
      </c>
      <c r="H72" s="4">
        <f t="shared" si="2"/>
        <v>94503.260000000024</v>
      </c>
      <c r="I72" s="4"/>
      <c r="J72" s="5">
        <f>IF(D72=0,0,ROUND(+H72*RecapLineair!$H$13/12,2))</f>
        <v>315.01</v>
      </c>
      <c r="K72" s="4"/>
      <c r="L72" s="4">
        <f>IF(E72="ja",0,IF(D72=0,0,(MIN(ROUND(IF(Selectie!$A$4=2,+RecapLineair!$L$20-J72,(IF(Selectie!$A$4=1,(RecapLineair!$H$14-RecapLineair!$H$15)/(RecapLineair!$H$11-RecapLineair!$H$12),0))),2),H72))))</f>
        <v>697.44</v>
      </c>
      <c r="M72" s="4"/>
      <c r="N72" s="4">
        <f t="shared" si="1"/>
        <v>1012.45</v>
      </c>
      <c r="O72" s="4"/>
      <c r="P72" s="4">
        <f t="shared" si="3"/>
        <v>93805.820000000022</v>
      </c>
    </row>
    <row r="73" spans="1:16" x14ac:dyDescent="0.25">
      <c r="B73" s="3">
        <f t="shared" si="0"/>
        <v>640</v>
      </c>
      <c r="C73">
        <v>10</v>
      </c>
      <c r="D73">
        <f>IF(RecapLineair!$H$10&gt;C73,0,C73-RecapLineair!$H$10+1)</f>
        <v>10</v>
      </c>
      <c r="E73" s="16" t="str">
        <f>IF(D73=0,"n.v.t.",IF(RecapLineair!$I$22&lt;A$64,"nee",G73))</f>
        <v>nee</v>
      </c>
      <c r="F73" s="16">
        <f>IF(A$64=RecapLineair!$I$22,RecapLineair!$H$23,99)</f>
        <v>1</v>
      </c>
      <c r="G73" s="16" t="str">
        <f>IF(D73=0,"n.v.t.",(IF(D73&lt;=RecapLineair!$H$12,"ja","nee")))</f>
        <v>nee</v>
      </c>
      <c r="H73" s="4">
        <f t="shared" si="2"/>
        <v>93805.820000000022</v>
      </c>
      <c r="I73" s="4"/>
      <c r="J73" s="5">
        <f>IF(D73=0,0,ROUND(+H73*RecapLineair!$H$13/12,2))</f>
        <v>312.69</v>
      </c>
      <c r="K73" s="4"/>
      <c r="L73" s="4">
        <f>IF(E73="ja",0,IF(D73=0,0,(MIN(ROUND(IF(Selectie!$A$4=2,+RecapLineair!$L$20-J73,(IF(Selectie!$A$4=1,(RecapLineair!$H$14-RecapLineair!$H$15)/(RecapLineair!$H$11-RecapLineair!$H$12),0))),2),H73))))</f>
        <v>699.76</v>
      </c>
      <c r="M73" s="4"/>
      <c r="N73" s="4">
        <f t="shared" si="1"/>
        <v>1012.45</v>
      </c>
      <c r="O73" s="4"/>
      <c r="P73" s="4">
        <f t="shared" si="3"/>
        <v>93106.060000000027</v>
      </c>
    </row>
    <row r="74" spans="1:16" x14ac:dyDescent="0.25">
      <c r="B74" s="3">
        <f t="shared" si="0"/>
        <v>671</v>
      </c>
      <c r="C74">
        <v>11</v>
      </c>
      <c r="D74">
        <f>IF(RecapLineair!$H$10&gt;C74,0,C74-RecapLineair!$H$10+1)</f>
        <v>11</v>
      </c>
      <c r="E74" s="16" t="str">
        <f>IF(D74=0,"n.v.t.",IF(RecapLineair!$I$22&lt;A$64,"nee",G74))</f>
        <v>nee</v>
      </c>
      <c r="F74" s="16">
        <f>IF(A$64=RecapLineair!$I$22,RecapLineair!$H$23,99)</f>
        <v>1</v>
      </c>
      <c r="G74" s="16" t="str">
        <f>IF(D74=0,"n.v.t.",(IF(D74&lt;=RecapLineair!$H$12,"ja","nee")))</f>
        <v>nee</v>
      </c>
      <c r="H74" s="4">
        <f t="shared" si="2"/>
        <v>93106.060000000027</v>
      </c>
      <c r="I74" s="4"/>
      <c r="J74" s="5">
        <f>IF(D74=0,0,ROUND(+H74*RecapLineair!$H$13/12,2))</f>
        <v>310.35000000000002</v>
      </c>
      <c r="K74" s="4"/>
      <c r="L74" s="4">
        <f>IF(E74="ja",0,IF(D74=0,0,(MIN(ROUND(IF(Selectie!$A$4=2,+RecapLineair!$L$20-J74,(IF(Selectie!$A$4=1,(RecapLineair!$H$14-RecapLineair!$H$15)/(RecapLineair!$H$11-RecapLineair!$H$12),0))),2),H74))))</f>
        <v>702.1</v>
      </c>
      <c r="M74" s="4"/>
      <c r="N74" s="4">
        <f t="shared" si="1"/>
        <v>1012.45</v>
      </c>
      <c r="O74" s="4"/>
      <c r="P74" s="4">
        <f t="shared" si="3"/>
        <v>92403.960000000021</v>
      </c>
    </row>
    <row r="75" spans="1:16" x14ac:dyDescent="0.25">
      <c r="B75" s="3">
        <f t="shared" si="0"/>
        <v>701</v>
      </c>
      <c r="C75">
        <v>12</v>
      </c>
      <c r="D75">
        <f>IF(RecapLineair!$H$10&gt;C75,0,C75-RecapLineair!$H$10+1)</f>
        <v>12</v>
      </c>
      <c r="E75" s="16" t="str">
        <f>IF(D75=0,"n.v.t.",IF(RecapLineair!$I$22&lt;A$64,"nee",G75))</f>
        <v>nee</v>
      </c>
      <c r="F75" s="16">
        <f>IF(A$64=RecapLineair!$I$22,RecapLineair!$H$23,99)</f>
        <v>1</v>
      </c>
      <c r="G75" s="16" t="str">
        <f>IF(D75=0,"n.v.t.",(IF(D75&lt;=RecapLineair!$H$12,"ja","nee")))</f>
        <v>nee</v>
      </c>
      <c r="H75" s="4">
        <f t="shared" si="2"/>
        <v>92403.960000000021</v>
      </c>
      <c r="I75" s="4"/>
      <c r="J75" s="5">
        <f>IF(D75=0,0,ROUND(+H75*RecapLineair!$H$13/12,2))</f>
        <v>308.01</v>
      </c>
      <c r="K75" s="4"/>
      <c r="L75" s="4">
        <f>IF(E75="ja",0,IF(D75=0,0,(MIN(ROUND(IF(Selectie!$A$4=2,+RecapLineair!$L$20-J75,(IF(Selectie!$A$4=1,(RecapLineair!$H$14-RecapLineair!$H$15)/(RecapLineair!$H$11-RecapLineair!$H$12),0))),2),H75))))</f>
        <v>704.44</v>
      </c>
      <c r="M75" s="4"/>
      <c r="N75" s="4">
        <f t="shared" si="1"/>
        <v>1012.45</v>
      </c>
      <c r="O75" s="4"/>
      <c r="P75" s="4">
        <f t="shared" si="3"/>
        <v>91699.520000000019</v>
      </c>
    </row>
    <row r="76" spans="1:16" x14ac:dyDescent="0.25">
      <c r="B76" s="3"/>
      <c r="E76" s="16"/>
      <c r="F76" s="16"/>
      <c r="G76" s="16"/>
      <c r="H76" s="4"/>
      <c r="I76" s="29"/>
      <c r="J76" s="28">
        <f>SUM(J64:J75)</f>
        <v>3848.92</v>
      </c>
      <c r="K76" s="29"/>
      <c r="L76" s="28">
        <f>SUM(L64:L75)</f>
        <v>8300.4800000000014</v>
      </c>
      <c r="M76" s="29"/>
      <c r="N76" s="28">
        <f>J76+L76</f>
        <v>12149.400000000001</v>
      </c>
      <c r="O76" s="29"/>
      <c r="P76" s="4"/>
    </row>
    <row r="77" spans="1:16" x14ac:dyDescent="0.25">
      <c r="B77" s="3"/>
      <c r="E77" s="16"/>
      <c r="F77" s="16"/>
      <c r="G77" s="16"/>
      <c r="H77" s="4"/>
      <c r="I77" s="29"/>
      <c r="J77" s="29"/>
      <c r="K77" s="29"/>
      <c r="L77" s="29"/>
      <c r="M77" s="29"/>
      <c r="N77" s="29"/>
      <c r="O77" s="29"/>
      <c r="P77" s="4"/>
    </row>
    <row r="78" spans="1:16" x14ac:dyDescent="0.25">
      <c r="A78" s="2">
        <f>A64+1</f>
        <v>2020</v>
      </c>
      <c r="B78" s="3">
        <f t="shared" ref="B78:B89" si="4">DATE(1,C78,1)</f>
        <v>732</v>
      </c>
      <c r="C78">
        <v>13</v>
      </c>
      <c r="D78">
        <f>IF(D75=0,0,IF(D75+1&gt;RecapLineair!H$11,0,D75+1))</f>
        <v>13</v>
      </c>
      <c r="E78" s="16" t="str">
        <f>IF(D78=0,"n.v.t.",IF(RecapLineair!$I$22&lt;A$78,"nee",G78))</f>
        <v>nee</v>
      </c>
      <c r="F78" s="16">
        <f>IF(A$78=RecapLineair!$I$22,RecapLineair!$H$23,99)</f>
        <v>99</v>
      </c>
      <c r="G78" s="16" t="str">
        <f>IF(D78=0,"n.v.t.",(IF(D78&lt;=RecapLineair!$H$12,"ja","nee")))</f>
        <v>nee</v>
      </c>
      <c r="H78" s="4">
        <f>+P75</f>
        <v>91699.520000000019</v>
      </c>
      <c r="I78" s="4"/>
      <c r="J78" s="5">
        <f>IF(D78=0,0,ROUND(+H78*RecapLineair!$H$13/12,2))</f>
        <v>305.67</v>
      </c>
      <c r="K78" s="4"/>
      <c r="L78" s="4">
        <f>IF(E78="ja",0,IF(D78=0,0,(MIN(ROUND(IF(Selectie!$A$4=2,+RecapLineair!$L$20-J78,(IF(Selectie!$A$4=1,(RecapLineair!$H$14-RecapLineair!$H$15)/(RecapLineair!$H$11-RecapLineair!$H$12),0))),2),H78))))</f>
        <v>706.78</v>
      </c>
      <c r="M78" s="4"/>
      <c r="N78" s="4">
        <f t="shared" si="1"/>
        <v>1012.45</v>
      </c>
      <c r="O78" s="4"/>
      <c r="P78" s="4">
        <f t="shared" si="3"/>
        <v>90992.74000000002</v>
      </c>
    </row>
    <row r="79" spans="1:16" x14ac:dyDescent="0.25">
      <c r="B79" s="3">
        <f t="shared" si="4"/>
        <v>763</v>
      </c>
      <c r="C79">
        <v>14</v>
      </c>
      <c r="D79">
        <f>IF(D78=0,0,IF(D78+1&gt;RecapLineair!H$11,0,D78+1))</f>
        <v>14</v>
      </c>
      <c r="E79" s="16" t="str">
        <f>IF(D79=0,"n.v.t.",IF(RecapLineair!$I$22&lt;A$78,"nee",G79))</f>
        <v>nee</v>
      </c>
      <c r="F79" s="16">
        <f>IF(A$78=RecapLineair!$I$22,RecapLineair!$H$23,99)</f>
        <v>99</v>
      </c>
      <c r="G79" s="16" t="str">
        <f>IF(D79=0,"n.v.t.",(IF(D79&lt;=RecapLineair!$H$12,"ja","nee")))</f>
        <v>nee</v>
      </c>
      <c r="H79" s="4">
        <f t="shared" si="2"/>
        <v>90992.74000000002</v>
      </c>
      <c r="I79" s="4"/>
      <c r="J79" s="5">
        <f>IF(D79=0,0,ROUND(+H79*RecapLineair!$H$13/12,2))</f>
        <v>303.31</v>
      </c>
      <c r="K79" s="4"/>
      <c r="L79" s="4">
        <f>IF(E79="ja",0,IF(D79=0,0,(MIN(ROUND(IF(Selectie!$A$4=2,+RecapLineair!$L$20-J79,(IF(Selectie!$A$4=1,(RecapLineair!$H$14-RecapLineair!$H$15)/(RecapLineair!$H$11-RecapLineair!$H$12),0))),2),H79))))</f>
        <v>709.14</v>
      </c>
      <c r="M79" s="4"/>
      <c r="N79" s="4">
        <f t="shared" si="1"/>
        <v>1012.45</v>
      </c>
      <c r="O79" s="4"/>
      <c r="P79" s="4">
        <f t="shared" si="3"/>
        <v>90283.60000000002</v>
      </c>
    </row>
    <row r="80" spans="1:16" x14ac:dyDescent="0.25">
      <c r="B80" s="3">
        <f t="shared" si="4"/>
        <v>791</v>
      </c>
      <c r="C80">
        <v>15</v>
      </c>
      <c r="D80">
        <f>IF(D79=0,0,IF(D79+1&gt;RecapLineair!H$11,0,D79+1))</f>
        <v>15</v>
      </c>
      <c r="E80" s="16" t="str">
        <f>IF(D80=0,"n.v.t.",IF(RecapLineair!$I$22&lt;A$78,"nee",G80))</f>
        <v>nee</v>
      </c>
      <c r="F80" s="16">
        <f>IF(A$78=RecapLineair!$I$22,RecapLineair!$H$23,99)</f>
        <v>99</v>
      </c>
      <c r="G80" s="16" t="str">
        <f>IF(D80=0,"n.v.t.",(IF(D80&lt;=RecapLineair!$H$12,"ja","nee")))</f>
        <v>nee</v>
      </c>
      <c r="H80" s="4">
        <f t="shared" si="2"/>
        <v>90283.60000000002</v>
      </c>
      <c r="I80" s="4"/>
      <c r="J80" s="5">
        <f>IF(D80=0,0,ROUND(+H80*RecapLineair!$H$13/12,2))</f>
        <v>300.95</v>
      </c>
      <c r="K80" s="4"/>
      <c r="L80" s="4">
        <f>IF(E80="ja",0,IF(D80=0,0,(MIN(ROUND(IF(Selectie!$A$4=2,+RecapLineair!$L$20-J80,(IF(Selectie!$A$4=1,(RecapLineair!$H$14-RecapLineair!$H$15)/(RecapLineair!$H$11-RecapLineair!$H$12),0))),2),H80))))</f>
        <v>711.5</v>
      </c>
      <c r="M80" s="4"/>
      <c r="N80" s="4">
        <f t="shared" si="1"/>
        <v>1012.45</v>
      </c>
      <c r="O80" s="4"/>
      <c r="P80" s="4">
        <f t="shared" si="3"/>
        <v>89572.10000000002</v>
      </c>
    </row>
    <row r="81" spans="1:16" x14ac:dyDescent="0.25">
      <c r="B81" s="3">
        <f t="shared" si="4"/>
        <v>822</v>
      </c>
      <c r="C81">
        <v>16</v>
      </c>
      <c r="D81">
        <f>IF(D80=0,0,IF(D80+1&gt;RecapLineair!H$11,0,D80+1))</f>
        <v>16</v>
      </c>
      <c r="E81" s="16" t="str">
        <f>IF(D81=0,"n.v.t.",IF(RecapLineair!$I$22&lt;A$78,"nee",G81))</f>
        <v>nee</v>
      </c>
      <c r="F81" s="16">
        <f>IF(A$78=RecapLineair!$I$22,RecapLineair!$H$23,99)</f>
        <v>99</v>
      </c>
      <c r="G81" s="16" t="str">
        <f>IF(D81=0,"n.v.t.",(IF(D81&lt;=RecapLineair!$H$12,"ja","nee")))</f>
        <v>nee</v>
      </c>
      <c r="H81" s="4">
        <f t="shared" si="2"/>
        <v>89572.10000000002</v>
      </c>
      <c r="I81" s="4"/>
      <c r="J81" s="5">
        <f>IF(D81=0,0,ROUND(+H81*RecapLineair!$H$13/12,2))</f>
        <v>298.57</v>
      </c>
      <c r="K81" s="4"/>
      <c r="L81" s="4">
        <f>IF(E81="ja",0,IF(D81=0,0,(MIN(ROUND(IF(Selectie!$A$4=2,+RecapLineair!$L$20-J81,(IF(Selectie!$A$4=1,(RecapLineair!$H$14-RecapLineair!$H$15)/(RecapLineair!$H$11-RecapLineair!$H$12),0))),2),H81))))</f>
        <v>713.88</v>
      </c>
      <c r="M81" s="4"/>
      <c r="N81" s="4">
        <f t="shared" si="1"/>
        <v>1012.45</v>
      </c>
      <c r="O81" s="4"/>
      <c r="P81" s="4">
        <f t="shared" si="3"/>
        <v>88858.220000000016</v>
      </c>
    </row>
    <row r="82" spans="1:16" x14ac:dyDescent="0.25">
      <c r="B82" s="3">
        <f t="shared" si="4"/>
        <v>852</v>
      </c>
      <c r="C82">
        <v>17</v>
      </c>
      <c r="D82">
        <f>IF(D81=0,0,IF(D81+1&gt;RecapLineair!H$11,0,D81+1))</f>
        <v>17</v>
      </c>
      <c r="E82" s="16" t="str">
        <f>IF(D82=0,"n.v.t.",IF(RecapLineair!$I$22&lt;A$78,"nee",G82))</f>
        <v>nee</v>
      </c>
      <c r="F82" s="16">
        <f>IF(A$78=RecapLineair!$I$22,RecapLineair!$H$23,99)</f>
        <v>99</v>
      </c>
      <c r="G82" s="16" t="str">
        <f>IF(D82=0,"n.v.t.",(IF(D82&lt;=RecapLineair!$H$12,"ja","nee")))</f>
        <v>nee</v>
      </c>
      <c r="H82" s="4">
        <f t="shared" si="2"/>
        <v>88858.220000000016</v>
      </c>
      <c r="I82" s="4"/>
      <c r="J82" s="5">
        <f>IF(D82=0,0,ROUND(+H82*RecapLineair!$H$13/12,2))</f>
        <v>296.19</v>
      </c>
      <c r="K82" s="4"/>
      <c r="L82" s="4">
        <f>IF(E82="ja",0,IF(D82=0,0,(MIN(ROUND(IF(Selectie!$A$4=2,+RecapLineair!$L$20-J82,(IF(Selectie!$A$4=1,(RecapLineair!$H$14-RecapLineair!$H$15)/(RecapLineair!$H$11-RecapLineair!$H$12),0))),2),H82))))</f>
        <v>716.26</v>
      </c>
      <c r="M82" s="4"/>
      <c r="N82" s="4">
        <f t="shared" si="1"/>
        <v>1012.45</v>
      </c>
      <c r="O82" s="4"/>
      <c r="P82" s="4">
        <f t="shared" si="3"/>
        <v>88141.960000000021</v>
      </c>
    </row>
    <row r="83" spans="1:16" x14ac:dyDescent="0.25">
      <c r="B83" s="3">
        <f t="shared" si="4"/>
        <v>883</v>
      </c>
      <c r="C83">
        <v>18</v>
      </c>
      <c r="D83">
        <f>IF(D82=0,0,IF(D82+1&gt;RecapLineair!H$11,0,D82+1))</f>
        <v>18</v>
      </c>
      <c r="E83" s="16" t="str">
        <f>IF(D83=0,"n.v.t.",IF(RecapLineair!$I$22&lt;A$78,"nee",G83))</f>
        <v>nee</v>
      </c>
      <c r="F83" s="16">
        <f>IF(A$78=RecapLineair!$I$22,RecapLineair!$H$23,99)</f>
        <v>99</v>
      </c>
      <c r="G83" s="16" t="str">
        <f>IF(D83=0,"n.v.t.",(IF(D83&lt;=RecapLineair!$H$12,"ja","nee")))</f>
        <v>nee</v>
      </c>
      <c r="H83" s="4">
        <f t="shared" si="2"/>
        <v>88141.960000000021</v>
      </c>
      <c r="I83" s="4"/>
      <c r="J83" s="5">
        <f>IF(D83=0,0,ROUND(+H83*RecapLineair!$H$13/12,2))</f>
        <v>293.81</v>
      </c>
      <c r="K83" s="4"/>
      <c r="L83" s="4">
        <f>IF(E83="ja",0,IF(D83=0,0,(MIN(ROUND(IF(Selectie!$A$4=2,+RecapLineair!$L$20-J83,(IF(Selectie!$A$4=1,(RecapLineair!$H$14-RecapLineair!$H$15)/(RecapLineair!$H$11-RecapLineair!$H$12),0))),2),H83))))</f>
        <v>718.64</v>
      </c>
      <c r="M83" s="4"/>
      <c r="N83" s="4">
        <f t="shared" si="1"/>
        <v>1012.45</v>
      </c>
      <c r="O83" s="4"/>
      <c r="P83" s="4">
        <f t="shared" si="3"/>
        <v>87423.320000000022</v>
      </c>
    </row>
    <row r="84" spans="1:16" x14ac:dyDescent="0.25">
      <c r="B84" s="3">
        <f t="shared" si="4"/>
        <v>913</v>
      </c>
      <c r="C84">
        <v>19</v>
      </c>
      <c r="D84">
        <f>IF(D83=0,0,IF(D83+1&gt;RecapLineair!H$11,0,D83+1))</f>
        <v>19</v>
      </c>
      <c r="E84" s="16" t="str">
        <f>IF(D84=0,"n.v.t.",IF(RecapLineair!$I$22&lt;A$78,"nee",G84))</f>
        <v>nee</v>
      </c>
      <c r="F84" s="16">
        <f>IF(A$78=RecapLineair!$I$22,RecapLineair!$H$23,99)</f>
        <v>99</v>
      </c>
      <c r="G84" s="16" t="str">
        <f>IF(D84=0,"n.v.t.",(IF(D84&lt;=RecapLineair!$H$12,"ja","nee")))</f>
        <v>nee</v>
      </c>
      <c r="H84" s="4">
        <f t="shared" si="2"/>
        <v>87423.320000000022</v>
      </c>
      <c r="I84" s="4"/>
      <c r="J84" s="5">
        <f>IF(D84=0,0,ROUND(+H84*RecapLineair!$H$13/12,2))</f>
        <v>291.41000000000003</v>
      </c>
      <c r="K84" s="4"/>
      <c r="L84" s="4">
        <f>IF(E84="ja",0,IF(D84=0,0,(MIN(ROUND(IF(Selectie!$A$4=2,+RecapLineair!$L$20-J84,(IF(Selectie!$A$4=1,(RecapLineair!$H$14-RecapLineair!$H$15)/(RecapLineair!$H$11-RecapLineair!$H$12),0))),2),H84))))</f>
        <v>721.04</v>
      </c>
      <c r="M84" s="4"/>
      <c r="N84" s="4">
        <f t="shared" si="1"/>
        <v>1012.45</v>
      </c>
      <c r="O84" s="4"/>
      <c r="P84" s="4">
        <f t="shared" si="3"/>
        <v>86702.280000000028</v>
      </c>
    </row>
    <row r="85" spans="1:16" x14ac:dyDescent="0.25">
      <c r="B85" s="3">
        <f t="shared" si="4"/>
        <v>944</v>
      </c>
      <c r="C85">
        <v>20</v>
      </c>
      <c r="D85">
        <f>IF(D84=0,0,IF(D84+1&gt;RecapLineair!H$11,0,D84+1))</f>
        <v>20</v>
      </c>
      <c r="E85" s="16" t="str">
        <f>IF(D85=0,"n.v.t.",IF(RecapLineair!$I$22&lt;A$78,"nee",G85))</f>
        <v>nee</v>
      </c>
      <c r="F85" s="16">
        <f>IF(A$78=RecapLineair!$I$22,RecapLineair!$H$23,99)</f>
        <v>99</v>
      </c>
      <c r="G85" s="16" t="str">
        <f>IF(D85=0,"n.v.t.",(IF(D85&lt;=RecapLineair!$H$12,"ja","nee")))</f>
        <v>nee</v>
      </c>
      <c r="H85" s="4">
        <f t="shared" si="2"/>
        <v>86702.280000000028</v>
      </c>
      <c r="I85" s="4"/>
      <c r="J85" s="5">
        <f>IF(D85=0,0,ROUND(+H85*RecapLineair!$H$13/12,2))</f>
        <v>289.01</v>
      </c>
      <c r="K85" s="4"/>
      <c r="L85" s="4">
        <f>IF(E85="ja",0,IF(D85=0,0,(MIN(ROUND(IF(Selectie!$A$4=2,+RecapLineair!$L$20-J85,(IF(Selectie!$A$4=1,(RecapLineair!$H$14-RecapLineair!$H$15)/(RecapLineair!$H$11-RecapLineair!$H$12),0))),2),H85))))</f>
        <v>723.44</v>
      </c>
      <c r="M85" s="4"/>
      <c r="N85" s="4">
        <f t="shared" si="1"/>
        <v>1012.45</v>
      </c>
      <c r="O85" s="4"/>
      <c r="P85" s="4">
        <f t="shared" si="3"/>
        <v>85978.840000000026</v>
      </c>
    </row>
    <row r="86" spans="1:16" x14ac:dyDescent="0.25">
      <c r="B86" s="3">
        <f t="shared" si="4"/>
        <v>975</v>
      </c>
      <c r="C86">
        <v>21</v>
      </c>
      <c r="D86">
        <f>IF(D85=0,0,IF(D85+1&gt;RecapLineair!H$11,0,D85+1))</f>
        <v>21</v>
      </c>
      <c r="E86" s="16" t="str">
        <f>IF(D86=0,"n.v.t.",IF(RecapLineair!$I$22&lt;A$78,"nee",G86))</f>
        <v>nee</v>
      </c>
      <c r="F86" s="16">
        <f>IF(A$78=RecapLineair!$I$22,RecapLineair!$H$23,99)</f>
        <v>99</v>
      </c>
      <c r="G86" s="16" t="str">
        <f>IF(D86=0,"n.v.t.",(IF(D86&lt;=RecapLineair!$H$12,"ja","nee")))</f>
        <v>nee</v>
      </c>
      <c r="H86" s="4">
        <f t="shared" si="2"/>
        <v>85978.840000000026</v>
      </c>
      <c r="I86" s="4"/>
      <c r="J86" s="5">
        <f>IF(D86=0,0,ROUND(+H86*RecapLineair!$H$13/12,2))</f>
        <v>286.60000000000002</v>
      </c>
      <c r="K86" s="4"/>
      <c r="L86" s="4">
        <f>IF(E86="ja",0,IF(D86=0,0,(MIN(ROUND(IF(Selectie!$A$4=2,+RecapLineair!$L$20-J86,(IF(Selectie!$A$4=1,(RecapLineair!$H$14-RecapLineair!$H$15)/(RecapLineair!$H$11-RecapLineair!$H$12),0))),2),H86))))</f>
        <v>725.85</v>
      </c>
      <c r="M86" s="4"/>
      <c r="N86" s="4">
        <f t="shared" si="1"/>
        <v>1012.45</v>
      </c>
      <c r="O86" s="4"/>
      <c r="P86" s="4">
        <f t="shared" si="3"/>
        <v>85252.99000000002</v>
      </c>
    </row>
    <row r="87" spans="1:16" x14ac:dyDescent="0.25">
      <c r="B87" s="3">
        <f t="shared" si="4"/>
        <v>1005</v>
      </c>
      <c r="C87">
        <v>22</v>
      </c>
      <c r="D87">
        <f>IF(D86=0,0,IF(D86+1&gt;RecapLineair!H$11,0,D86+1))</f>
        <v>22</v>
      </c>
      <c r="E87" s="16" t="str">
        <f>IF(D87=0,"n.v.t.",IF(RecapLineair!$I$22&lt;A$78,"nee",G87))</f>
        <v>nee</v>
      </c>
      <c r="F87" s="16">
        <f>IF(A$78=RecapLineair!$I$22,RecapLineair!$H$23,99)</f>
        <v>99</v>
      </c>
      <c r="G87" s="16" t="str">
        <f>IF(D87=0,"n.v.t.",(IF(D87&lt;=RecapLineair!$H$12,"ja","nee")))</f>
        <v>nee</v>
      </c>
      <c r="H87" s="4">
        <f t="shared" si="2"/>
        <v>85252.99000000002</v>
      </c>
      <c r="I87" s="4"/>
      <c r="J87" s="5">
        <f>IF(D87=0,0,ROUND(+H87*RecapLineair!$H$13/12,2))</f>
        <v>284.18</v>
      </c>
      <c r="K87" s="4"/>
      <c r="L87" s="4">
        <f>IF(E87="ja",0,IF(D87=0,0,(MIN(ROUND(IF(Selectie!$A$4=2,+RecapLineair!$L$20-J87,(IF(Selectie!$A$4=1,(RecapLineair!$H$14-RecapLineair!$H$15)/(RecapLineair!$H$11-RecapLineair!$H$12),0))),2),H87))))</f>
        <v>728.27</v>
      </c>
      <c r="M87" s="4"/>
      <c r="N87" s="4">
        <f t="shared" si="1"/>
        <v>1012.45</v>
      </c>
      <c r="O87" s="4"/>
      <c r="P87" s="4">
        <f t="shared" si="3"/>
        <v>84524.720000000016</v>
      </c>
    </row>
    <row r="88" spans="1:16" x14ac:dyDescent="0.25">
      <c r="B88" s="3">
        <f t="shared" si="4"/>
        <v>1036</v>
      </c>
      <c r="C88">
        <v>23</v>
      </c>
      <c r="D88">
        <f>IF(D87=0,0,IF(D87+1&gt;RecapLineair!H$11,0,D87+1))</f>
        <v>23</v>
      </c>
      <c r="E88" s="16" t="str">
        <f>IF(D88=0,"n.v.t.",IF(RecapLineair!$I$22&lt;A$78,"nee",G88))</f>
        <v>nee</v>
      </c>
      <c r="F88" s="16">
        <f>IF(A$78=RecapLineair!$I$22,RecapLineair!$H$23,99)</f>
        <v>99</v>
      </c>
      <c r="G88" s="16" t="str">
        <f>IF(D88=0,"n.v.t.",(IF(D88&lt;=RecapLineair!$H$12,"ja","nee")))</f>
        <v>nee</v>
      </c>
      <c r="H88" s="4">
        <f t="shared" si="2"/>
        <v>84524.720000000016</v>
      </c>
      <c r="I88" s="4"/>
      <c r="J88" s="5">
        <f>IF(D88=0,0,ROUND(+H88*RecapLineair!$H$13/12,2))</f>
        <v>281.75</v>
      </c>
      <c r="K88" s="4"/>
      <c r="L88" s="4">
        <f>IF(E88="ja",0,IF(D88=0,0,(MIN(ROUND(IF(Selectie!$A$4=2,+RecapLineair!$L$20-J88,(IF(Selectie!$A$4=1,(RecapLineair!$H$14-RecapLineair!$H$15)/(RecapLineair!$H$11-RecapLineair!$H$12),0))),2),H88))))</f>
        <v>730.7</v>
      </c>
      <c r="M88" s="4"/>
      <c r="N88" s="4">
        <f t="shared" si="1"/>
        <v>1012.45</v>
      </c>
      <c r="O88" s="4"/>
      <c r="P88" s="4">
        <f t="shared" si="3"/>
        <v>83794.020000000019</v>
      </c>
    </row>
    <row r="89" spans="1:16" x14ac:dyDescent="0.25">
      <c r="B89" s="3">
        <f t="shared" si="4"/>
        <v>1066</v>
      </c>
      <c r="C89">
        <v>24</v>
      </c>
      <c r="D89">
        <f>IF(D88=0,0,IF(D88+1&gt;RecapLineair!H$11,0,D88+1))</f>
        <v>24</v>
      </c>
      <c r="E89" s="16" t="str">
        <f>IF(D89=0,"n.v.t.",IF(RecapLineair!$I$22&lt;A$78,"nee",G89))</f>
        <v>nee</v>
      </c>
      <c r="F89" s="16">
        <f>IF(A$78=RecapLineair!$I$22,RecapLineair!$H$23,99)</f>
        <v>99</v>
      </c>
      <c r="G89" s="16" t="str">
        <f>IF(D89=0,"n.v.t.",(IF(D89&lt;=RecapLineair!$H$12,"ja","nee")))</f>
        <v>nee</v>
      </c>
      <c r="H89" s="4">
        <f t="shared" si="2"/>
        <v>83794.020000000019</v>
      </c>
      <c r="I89" s="4"/>
      <c r="J89" s="5">
        <f>IF(D89=0,0,ROUND(+H89*RecapLineair!$H$13/12,2))</f>
        <v>279.31</v>
      </c>
      <c r="K89" s="4"/>
      <c r="L89" s="4">
        <f>IF(E89="ja",0,IF(D89=0,0,(MIN(ROUND(IF(Selectie!$A$4=2,+RecapLineair!$L$20-J89,(IF(Selectie!$A$4=1,(RecapLineair!$H$14-RecapLineair!$H$15)/(RecapLineair!$H$11-RecapLineair!$H$12),0))),2),H89))))</f>
        <v>733.14</v>
      </c>
      <c r="M89" s="4"/>
      <c r="N89" s="4">
        <f t="shared" si="1"/>
        <v>1012.45</v>
      </c>
      <c r="O89" s="4"/>
      <c r="P89" s="4">
        <f t="shared" si="3"/>
        <v>83060.880000000019</v>
      </c>
    </row>
    <row r="90" spans="1:16" x14ac:dyDescent="0.25">
      <c r="B90" s="3"/>
      <c r="E90" s="16"/>
      <c r="F90" s="16"/>
      <c r="G90" s="16"/>
      <c r="H90" s="4"/>
      <c r="I90" s="29"/>
      <c r="J90" s="28">
        <f>SUM(J78:J89)</f>
        <v>3510.7599999999998</v>
      </c>
      <c r="K90" s="29"/>
      <c r="L90" s="28">
        <f>SUM(L78:L89)</f>
        <v>8638.6400000000012</v>
      </c>
      <c r="M90" s="29"/>
      <c r="N90" s="28">
        <f>J90+L90</f>
        <v>12149.400000000001</v>
      </c>
      <c r="O90" s="29"/>
      <c r="P90" s="4"/>
    </row>
    <row r="91" spans="1:16" x14ac:dyDescent="0.25">
      <c r="B91" s="3"/>
      <c r="E91" s="16"/>
      <c r="F91" s="16"/>
      <c r="G91" s="16"/>
      <c r="H91" s="4"/>
      <c r="I91" s="29"/>
      <c r="J91" s="29"/>
      <c r="K91" s="29"/>
      <c r="L91" s="29"/>
      <c r="M91" s="29"/>
      <c r="N91" s="29"/>
      <c r="O91" s="29"/>
      <c r="P91" s="4"/>
    </row>
    <row r="92" spans="1:16" x14ac:dyDescent="0.25">
      <c r="A92" s="2">
        <f>A78+1</f>
        <v>2021</v>
      </c>
      <c r="B92" s="3">
        <f t="shared" ref="B92:B103" si="5">DATE(1,C92,1)</f>
        <v>1097</v>
      </c>
      <c r="C92">
        <v>25</v>
      </c>
      <c r="D92">
        <f>IF(D89=0,0,IF(D89+1&gt;RecapLineair!H$11,0,D89+1))</f>
        <v>25</v>
      </c>
      <c r="E92" s="16" t="str">
        <f>IF(D92=0,"n.v.t.",IF(RecapLineair!$I$22&lt;A$92,"nee",G92))</f>
        <v>nee</v>
      </c>
      <c r="F92" s="16">
        <f>IF(A$92=RecapLineair!$I$22,RecapLineair!$H$23,99)</f>
        <v>99</v>
      </c>
      <c r="G92" s="16" t="str">
        <f>IF(D92=0,"n.v.t.",(IF(D92&lt;=RecapLineair!$H$12,"ja","nee")))</f>
        <v>nee</v>
      </c>
      <c r="H92" s="4">
        <f>+P89</f>
        <v>83060.880000000019</v>
      </c>
      <c r="I92" s="4"/>
      <c r="J92" s="5">
        <f>IF(D92=0,0,ROUND(+H92*RecapLineair!$H$13/12,2))</f>
        <v>276.87</v>
      </c>
      <c r="K92" s="4"/>
      <c r="L92" s="4">
        <f>IF(E92="ja",0,IF(D92=0,0,(MIN(ROUND(IF(Selectie!$A$4=2,+RecapLineair!$L$20-J92,(IF(Selectie!$A$4=1,(RecapLineair!$H$14-RecapLineair!$H$15)/(RecapLineair!$H$11-RecapLineair!$H$12),0))),2),H92))))</f>
        <v>735.58</v>
      </c>
      <c r="M92" s="4"/>
      <c r="N92" s="4">
        <f t="shared" si="1"/>
        <v>1012.45</v>
      </c>
      <c r="O92" s="4"/>
      <c r="P92" s="4">
        <f t="shared" si="3"/>
        <v>82325.300000000017</v>
      </c>
    </row>
    <row r="93" spans="1:16" x14ac:dyDescent="0.25">
      <c r="B93" s="3">
        <f t="shared" si="5"/>
        <v>1128</v>
      </c>
      <c r="C93">
        <v>26</v>
      </c>
      <c r="D93">
        <f>IF(D92=0,0,IF(D92+1&gt;RecapLineair!H$11,0,D92+1))</f>
        <v>26</v>
      </c>
      <c r="E93" s="16" t="str">
        <f>IF(D93=0,"n.v.t.",IF(RecapLineair!$I$22&lt;A$92,"nee",G93))</f>
        <v>nee</v>
      </c>
      <c r="F93" s="16">
        <f>IF(A$92=RecapLineair!$I$22,RecapLineair!$H$23,99)</f>
        <v>99</v>
      </c>
      <c r="G93" s="16" t="str">
        <f>IF(D93=0,"n.v.t.",(IF(D93&lt;=RecapLineair!$H$12,"ja","nee")))</f>
        <v>nee</v>
      </c>
      <c r="H93" s="4">
        <f t="shared" si="2"/>
        <v>82325.300000000017</v>
      </c>
      <c r="I93" s="4"/>
      <c r="J93" s="5">
        <f>IF(D93=0,0,ROUND(+H93*RecapLineair!$H$13/12,2))</f>
        <v>274.42</v>
      </c>
      <c r="K93" s="4"/>
      <c r="L93" s="4">
        <f>IF(E93="ja",0,IF(D93=0,0,(MIN(ROUND(IF(Selectie!$A$4=2,+RecapLineair!$L$20-J93,(IF(Selectie!$A$4=1,(RecapLineair!$H$14-RecapLineair!$H$15)/(RecapLineair!$H$11-RecapLineair!$H$12),0))),2),H93))))</f>
        <v>738.03</v>
      </c>
      <c r="M93" s="4"/>
      <c r="N93" s="4">
        <f t="shared" si="1"/>
        <v>1012.45</v>
      </c>
      <c r="O93" s="4"/>
      <c r="P93" s="4">
        <f t="shared" si="3"/>
        <v>81587.270000000019</v>
      </c>
    </row>
    <row r="94" spans="1:16" x14ac:dyDescent="0.25">
      <c r="B94" s="3">
        <f t="shared" si="5"/>
        <v>1156</v>
      </c>
      <c r="C94">
        <v>27</v>
      </c>
      <c r="D94">
        <f>IF(D93=0,0,IF(D93+1&gt;RecapLineair!H$11,0,D93+1))</f>
        <v>27</v>
      </c>
      <c r="E94" s="16" t="str">
        <f>IF(D94=0,"n.v.t.",IF(RecapLineair!$I$22&lt;A$92,"nee",G94))</f>
        <v>nee</v>
      </c>
      <c r="F94" s="16">
        <f>IF(A$92=RecapLineair!$I$22,RecapLineair!$H$23,99)</f>
        <v>99</v>
      </c>
      <c r="G94" s="16" t="str">
        <f>IF(D94=0,"n.v.t.",(IF(D94&lt;=RecapLineair!$H$12,"ja","nee")))</f>
        <v>nee</v>
      </c>
      <c r="H94" s="4">
        <f t="shared" si="2"/>
        <v>81587.270000000019</v>
      </c>
      <c r="I94" s="4"/>
      <c r="J94" s="5">
        <f>IF(D94=0,0,ROUND(+H94*RecapLineair!$H$13/12,2))</f>
        <v>271.95999999999998</v>
      </c>
      <c r="K94" s="4"/>
      <c r="L94" s="4">
        <f>IF(E94="ja",0,IF(D94=0,0,(MIN(ROUND(IF(Selectie!$A$4=2,+RecapLineair!$L$20-J94,(IF(Selectie!$A$4=1,(RecapLineair!$H$14-RecapLineair!$H$15)/(RecapLineair!$H$11-RecapLineair!$H$12),0))),2),H94))))</f>
        <v>740.49</v>
      </c>
      <c r="M94" s="4"/>
      <c r="N94" s="4">
        <f t="shared" si="1"/>
        <v>1012.45</v>
      </c>
      <c r="O94" s="4"/>
      <c r="P94" s="4">
        <f t="shared" si="3"/>
        <v>80846.780000000013</v>
      </c>
    </row>
    <row r="95" spans="1:16" x14ac:dyDescent="0.25">
      <c r="B95" s="3">
        <f t="shared" si="5"/>
        <v>1187</v>
      </c>
      <c r="C95">
        <v>28</v>
      </c>
      <c r="D95">
        <f>IF(D94=0,0,IF(D94+1&gt;RecapLineair!H$11,0,D94+1))</f>
        <v>28</v>
      </c>
      <c r="E95" s="16" t="str">
        <f>IF(D95=0,"n.v.t.",IF(RecapLineair!$I$22&lt;A$92,"nee",G95))</f>
        <v>nee</v>
      </c>
      <c r="F95" s="16">
        <f>IF(A$92=RecapLineair!$I$22,RecapLineair!$H$23,99)</f>
        <v>99</v>
      </c>
      <c r="G95" s="16" t="str">
        <f>IF(D95=0,"n.v.t.",(IF(D95&lt;=RecapLineair!$H$12,"ja","nee")))</f>
        <v>nee</v>
      </c>
      <c r="H95" s="4">
        <f t="shared" si="2"/>
        <v>80846.780000000013</v>
      </c>
      <c r="I95" s="4"/>
      <c r="J95" s="5">
        <f>IF(D95=0,0,ROUND(+H95*RecapLineair!$H$13/12,2))</f>
        <v>269.49</v>
      </c>
      <c r="K95" s="4"/>
      <c r="L95" s="4">
        <f>IF(E95="ja",0,IF(D95=0,0,(MIN(ROUND(IF(Selectie!$A$4=2,+RecapLineair!$L$20-J95,(IF(Selectie!$A$4=1,(RecapLineair!$H$14-RecapLineair!$H$15)/(RecapLineair!$H$11-RecapLineair!$H$12),0))),2),H95))))</f>
        <v>742.96</v>
      </c>
      <c r="M95" s="4"/>
      <c r="N95" s="4">
        <f t="shared" si="1"/>
        <v>1012.45</v>
      </c>
      <c r="O95" s="4"/>
      <c r="P95" s="4">
        <f t="shared" si="3"/>
        <v>80103.820000000007</v>
      </c>
    </row>
    <row r="96" spans="1:16" x14ac:dyDescent="0.25">
      <c r="B96" s="3">
        <f t="shared" si="5"/>
        <v>1217</v>
      </c>
      <c r="C96">
        <v>29</v>
      </c>
      <c r="D96">
        <f>IF(D95=0,0,IF(D95+1&gt;RecapLineair!H$11,0,D95+1))</f>
        <v>29</v>
      </c>
      <c r="E96" s="16" t="str">
        <f>IF(D96=0,"n.v.t.",IF(RecapLineair!$I$22&lt;A$92,"nee",G96))</f>
        <v>nee</v>
      </c>
      <c r="F96" s="16">
        <f>IF(A$92=RecapLineair!$I$22,RecapLineair!$H$23,99)</f>
        <v>99</v>
      </c>
      <c r="G96" s="16" t="str">
        <f>IF(D96=0,"n.v.t.",(IF(D96&lt;=RecapLineair!$H$12,"ja","nee")))</f>
        <v>nee</v>
      </c>
      <c r="H96" s="4">
        <f t="shared" si="2"/>
        <v>80103.820000000007</v>
      </c>
      <c r="I96" s="4"/>
      <c r="J96" s="5">
        <f>IF(D96=0,0,ROUND(+H96*RecapLineair!$H$13/12,2))</f>
        <v>267.01</v>
      </c>
      <c r="K96" s="4"/>
      <c r="L96" s="4">
        <f>IF(E96="ja",0,IF(D96=0,0,(MIN(ROUND(IF(Selectie!$A$4=2,+RecapLineair!$L$20-J96,(IF(Selectie!$A$4=1,(RecapLineair!$H$14-RecapLineair!$H$15)/(RecapLineair!$H$11-RecapLineair!$H$12),0))),2),H96))))</f>
        <v>745.44</v>
      </c>
      <c r="M96" s="4"/>
      <c r="N96" s="4">
        <f t="shared" si="1"/>
        <v>1012.45</v>
      </c>
      <c r="O96" s="4"/>
      <c r="P96" s="4">
        <f t="shared" si="3"/>
        <v>79358.38</v>
      </c>
    </row>
    <row r="97" spans="1:16" x14ac:dyDescent="0.25">
      <c r="B97" s="3">
        <f t="shared" si="5"/>
        <v>1248</v>
      </c>
      <c r="C97">
        <v>30</v>
      </c>
      <c r="D97">
        <f>IF(D96=0,0,IF(D96+1&gt;RecapLineair!H$11,0,D96+1))</f>
        <v>30</v>
      </c>
      <c r="E97" s="16" t="str">
        <f>IF(D97=0,"n.v.t.",IF(RecapLineair!$I$22&lt;A$92,"nee",G97))</f>
        <v>nee</v>
      </c>
      <c r="F97" s="16">
        <f>IF(A$92=RecapLineair!$I$22,RecapLineair!$H$23,99)</f>
        <v>99</v>
      </c>
      <c r="G97" s="16" t="str">
        <f>IF(D97=0,"n.v.t.",(IF(D97&lt;=RecapLineair!$H$12,"ja","nee")))</f>
        <v>nee</v>
      </c>
      <c r="H97" s="4">
        <f t="shared" si="2"/>
        <v>79358.38</v>
      </c>
      <c r="I97" s="4"/>
      <c r="J97" s="5">
        <f>IF(D97=0,0,ROUND(+H97*RecapLineair!$H$13/12,2))</f>
        <v>264.52999999999997</v>
      </c>
      <c r="K97" s="4"/>
      <c r="L97" s="4">
        <f>IF(E97="ja",0,IF(D97=0,0,(MIN(ROUND(IF(Selectie!$A$4=2,+RecapLineair!$L$20-J97,(IF(Selectie!$A$4=1,(RecapLineair!$H$14-RecapLineair!$H$15)/(RecapLineair!$H$11-RecapLineair!$H$12),0))),2),H97))))</f>
        <v>747.92</v>
      </c>
      <c r="M97" s="4"/>
      <c r="N97" s="4">
        <f t="shared" si="1"/>
        <v>1012.4499999999999</v>
      </c>
      <c r="O97" s="4"/>
      <c r="P97" s="4">
        <f t="shared" si="3"/>
        <v>78610.460000000006</v>
      </c>
    </row>
    <row r="98" spans="1:16" x14ac:dyDescent="0.25">
      <c r="B98" s="3">
        <f t="shared" si="5"/>
        <v>1278</v>
      </c>
      <c r="C98">
        <v>31</v>
      </c>
      <c r="D98">
        <f>IF(D97=0,0,IF(D97+1&gt;RecapLineair!H$11,0,D97+1))</f>
        <v>31</v>
      </c>
      <c r="E98" s="16" t="str">
        <f>IF(D98=0,"n.v.t.",IF(RecapLineair!$I$22&lt;A$92,"nee",G98))</f>
        <v>nee</v>
      </c>
      <c r="F98" s="16">
        <f>IF(A$92=RecapLineair!$I$22,RecapLineair!$H$23,99)</f>
        <v>99</v>
      </c>
      <c r="G98" s="16" t="str">
        <f>IF(D98=0,"n.v.t.",(IF(D98&lt;=RecapLineair!$H$12,"ja","nee")))</f>
        <v>nee</v>
      </c>
      <c r="H98" s="4">
        <f t="shared" si="2"/>
        <v>78610.460000000006</v>
      </c>
      <c r="I98" s="4"/>
      <c r="J98" s="5">
        <f>IF(D98=0,0,ROUND(+H98*RecapLineair!$H$13/12,2))</f>
        <v>262.02999999999997</v>
      </c>
      <c r="K98" s="4"/>
      <c r="L98" s="4">
        <f>IF(E98="ja",0,IF(D98=0,0,(MIN(ROUND(IF(Selectie!$A$4=2,+RecapLineair!$L$20-J98,(IF(Selectie!$A$4=1,(RecapLineair!$H$14-RecapLineair!$H$15)/(RecapLineair!$H$11-RecapLineair!$H$12),0))),2),H98))))</f>
        <v>750.42</v>
      </c>
      <c r="M98" s="4"/>
      <c r="N98" s="4">
        <f t="shared" si="1"/>
        <v>1012.4499999999999</v>
      </c>
      <c r="O98" s="4"/>
      <c r="P98" s="4">
        <f t="shared" si="3"/>
        <v>77860.040000000008</v>
      </c>
    </row>
    <row r="99" spans="1:16" x14ac:dyDescent="0.25">
      <c r="B99" s="3">
        <f t="shared" si="5"/>
        <v>1309</v>
      </c>
      <c r="C99">
        <v>32</v>
      </c>
      <c r="D99">
        <f>IF(D98=0,0,IF(D98+1&gt;RecapLineair!H$11,0,D98+1))</f>
        <v>32</v>
      </c>
      <c r="E99" s="16" t="str">
        <f>IF(D99=0,"n.v.t.",IF(RecapLineair!$I$22&lt;A$92,"nee",G99))</f>
        <v>nee</v>
      </c>
      <c r="F99" s="16">
        <f>IF(A$92=RecapLineair!$I$22,RecapLineair!$H$23,99)</f>
        <v>99</v>
      </c>
      <c r="G99" s="16" t="str">
        <f>IF(D99=0,"n.v.t.",(IF(D99&lt;=RecapLineair!$H$12,"ja","nee")))</f>
        <v>nee</v>
      </c>
      <c r="H99" s="4">
        <f t="shared" si="2"/>
        <v>77860.040000000008</v>
      </c>
      <c r="I99" s="4"/>
      <c r="J99" s="5">
        <f>IF(D99=0,0,ROUND(+H99*RecapLineair!$H$13/12,2))</f>
        <v>259.52999999999997</v>
      </c>
      <c r="K99" s="4"/>
      <c r="L99" s="4">
        <f>IF(E99="ja",0,IF(D99=0,0,(MIN(ROUND(IF(Selectie!$A$4=2,+RecapLineair!$L$20-J99,(IF(Selectie!$A$4=1,(RecapLineair!$H$14-RecapLineair!$H$15)/(RecapLineair!$H$11-RecapLineair!$H$12),0))),2),H99))))</f>
        <v>752.92</v>
      </c>
      <c r="M99" s="4"/>
      <c r="N99" s="4">
        <f t="shared" si="1"/>
        <v>1012.4499999999999</v>
      </c>
      <c r="O99" s="4"/>
      <c r="P99" s="4">
        <f t="shared" si="3"/>
        <v>77107.12000000001</v>
      </c>
    </row>
    <row r="100" spans="1:16" x14ac:dyDescent="0.25">
      <c r="B100" s="3">
        <f t="shared" si="5"/>
        <v>1340</v>
      </c>
      <c r="C100">
        <v>33</v>
      </c>
      <c r="D100">
        <f>IF(D99=0,0,IF(D99+1&gt;RecapLineair!H$11,0,D99+1))</f>
        <v>33</v>
      </c>
      <c r="E100" s="16" t="str">
        <f>IF(D100=0,"n.v.t.",IF(RecapLineair!$I$22&lt;A$92,"nee",G100))</f>
        <v>nee</v>
      </c>
      <c r="F100" s="16">
        <f>IF(A$92=RecapLineair!$I$22,RecapLineair!$H$23,99)</f>
        <v>99</v>
      </c>
      <c r="G100" s="16" t="str">
        <f>IF(D100=0,"n.v.t.",(IF(D100&lt;=RecapLineair!$H$12,"ja","nee")))</f>
        <v>nee</v>
      </c>
      <c r="H100" s="4">
        <f t="shared" si="2"/>
        <v>77107.12000000001</v>
      </c>
      <c r="I100" s="4"/>
      <c r="J100" s="5">
        <f>IF(D100=0,0,ROUND(+H100*RecapLineair!$H$13/12,2))</f>
        <v>257.02</v>
      </c>
      <c r="K100" s="4"/>
      <c r="L100" s="4">
        <f>IF(E100="ja",0,IF(D100=0,0,(MIN(ROUND(IF(Selectie!$A$4=2,+RecapLineair!$L$20-J100,(IF(Selectie!$A$4=1,(RecapLineair!$H$14-RecapLineair!$H$15)/(RecapLineair!$H$11-RecapLineair!$H$12),0))),2),H100))))</f>
        <v>755.43</v>
      </c>
      <c r="M100" s="4"/>
      <c r="N100" s="4">
        <f t="shared" si="1"/>
        <v>1012.4499999999999</v>
      </c>
      <c r="O100" s="4"/>
      <c r="P100" s="4">
        <f t="shared" si="3"/>
        <v>76351.690000000017</v>
      </c>
    </row>
    <row r="101" spans="1:16" x14ac:dyDescent="0.25">
      <c r="B101" s="3">
        <f t="shared" si="5"/>
        <v>1370</v>
      </c>
      <c r="C101">
        <v>34</v>
      </c>
      <c r="D101">
        <f>IF(D100=0,0,IF(D100+1&gt;RecapLineair!H$11,0,D100+1))</f>
        <v>34</v>
      </c>
      <c r="E101" s="16" t="str">
        <f>IF(D101=0,"n.v.t.",IF(RecapLineair!$I$22&lt;A$92,"nee",G101))</f>
        <v>nee</v>
      </c>
      <c r="F101" s="16">
        <f>IF(A$92=RecapLineair!$I$22,RecapLineair!$H$23,99)</f>
        <v>99</v>
      </c>
      <c r="G101" s="16" t="str">
        <f>IF(D101=0,"n.v.t.",(IF(D101&lt;=RecapLineair!$H$12,"ja","nee")))</f>
        <v>nee</v>
      </c>
      <c r="H101" s="4">
        <f t="shared" si="2"/>
        <v>76351.690000000017</v>
      </c>
      <c r="I101" s="4"/>
      <c r="J101" s="5">
        <f>IF(D101=0,0,ROUND(+H101*RecapLineair!$H$13/12,2))</f>
        <v>254.51</v>
      </c>
      <c r="K101" s="4"/>
      <c r="L101" s="4">
        <f>IF(E101="ja",0,IF(D101=0,0,(MIN(ROUND(IF(Selectie!$A$4=2,+RecapLineair!$L$20-J101,(IF(Selectie!$A$4=1,(RecapLineair!$H$14-RecapLineair!$H$15)/(RecapLineair!$H$11-RecapLineair!$H$12),0))),2),H101))))</f>
        <v>757.94</v>
      </c>
      <c r="M101" s="4"/>
      <c r="N101" s="4">
        <f t="shared" si="1"/>
        <v>1012.45</v>
      </c>
      <c r="O101" s="4"/>
      <c r="P101" s="4">
        <f t="shared" si="3"/>
        <v>75593.750000000015</v>
      </c>
    </row>
    <row r="102" spans="1:16" x14ac:dyDescent="0.25">
      <c r="B102" s="3">
        <f t="shared" si="5"/>
        <v>1401</v>
      </c>
      <c r="C102">
        <v>35</v>
      </c>
      <c r="D102">
        <f>IF(D101=0,0,IF(D101+1&gt;RecapLineair!H$11,0,D101+1))</f>
        <v>35</v>
      </c>
      <c r="E102" s="16" t="str">
        <f>IF(D102=0,"n.v.t.",IF(RecapLineair!$I$22&lt;A$92,"nee",G102))</f>
        <v>nee</v>
      </c>
      <c r="F102" s="16">
        <f>IF(A$92=RecapLineair!$I$22,RecapLineair!$H$23,99)</f>
        <v>99</v>
      </c>
      <c r="G102" s="16" t="str">
        <f>IF(D102=0,"n.v.t.",(IF(D102&lt;=RecapLineair!$H$12,"ja","nee")))</f>
        <v>nee</v>
      </c>
      <c r="H102" s="4">
        <f t="shared" si="2"/>
        <v>75593.750000000015</v>
      </c>
      <c r="I102" s="4"/>
      <c r="J102" s="5">
        <f>IF(D102=0,0,ROUND(+H102*RecapLineair!$H$13/12,2))</f>
        <v>251.98</v>
      </c>
      <c r="K102" s="4"/>
      <c r="L102" s="4">
        <f>IF(E102="ja",0,IF(D102=0,0,(MIN(ROUND(IF(Selectie!$A$4=2,+RecapLineair!$L$20-J102,(IF(Selectie!$A$4=1,(RecapLineair!$H$14-RecapLineair!$H$15)/(RecapLineair!$H$11-RecapLineair!$H$12),0))),2),H102))))</f>
        <v>760.47</v>
      </c>
      <c r="M102" s="4"/>
      <c r="N102" s="4">
        <f t="shared" si="1"/>
        <v>1012.45</v>
      </c>
      <c r="O102" s="4"/>
      <c r="P102" s="4">
        <f t="shared" si="3"/>
        <v>74833.280000000013</v>
      </c>
    </row>
    <row r="103" spans="1:16" x14ac:dyDescent="0.25">
      <c r="B103" s="3">
        <f t="shared" si="5"/>
        <v>1431</v>
      </c>
      <c r="C103">
        <v>36</v>
      </c>
      <c r="D103">
        <f>IF(D102=0,0,IF(D102+1&gt;RecapLineair!H$11,0,D102+1))</f>
        <v>36</v>
      </c>
      <c r="E103" s="16" t="str">
        <f>IF(D103=0,"n.v.t.",IF(RecapLineair!$I$22&lt;A$92,"nee",G103))</f>
        <v>nee</v>
      </c>
      <c r="F103" s="16">
        <f>IF(A$92=RecapLineair!$I$22,RecapLineair!$H$23,99)</f>
        <v>99</v>
      </c>
      <c r="G103" s="16" t="str">
        <f>IF(D103=0,"n.v.t.",(IF(D103&lt;=RecapLineair!$H$12,"ja","nee")))</f>
        <v>nee</v>
      </c>
      <c r="H103" s="4">
        <f t="shared" si="2"/>
        <v>74833.280000000013</v>
      </c>
      <c r="I103" s="4"/>
      <c r="J103" s="5">
        <f>IF(D103=0,0,ROUND(+H103*RecapLineair!$H$13/12,2))</f>
        <v>249.44</v>
      </c>
      <c r="K103" s="4"/>
      <c r="L103" s="4">
        <f>IF(E103="ja",0,IF(D103=0,0,(MIN(ROUND(IF(Selectie!$A$4=2,+RecapLineair!$L$20-J103,(IF(Selectie!$A$4=1,(RecapLineair!$H$14-RecapLineair!$H$15)/(RecapLineair!$H$11-RecapLineair!$H$12),0))),2),H103))))</f>
        <v>763.01</v>
      </c>
      <c r="M103" s="4"/>
      <c r="N103" s="4">
        <f t="shared" si="1"/>
        <v>1012.45</v>
      </c>
      <c r="O103" s="4"/>
      <c r="P103" s="4">
        <f t="shared" si="3"/>
        <v>74070.270000000019</v>
      </c>
    </row>
    <row r="104" spans="1:16" x14ac:dyDescent="0.25">
      <c r="B104" s="3"/>
      <c r="E104" s="16"/>
      <c r="F104" s="16"/>
      <c r="G104" s="16"/>
      <c r="H104" s="4"/>
      <c r="I104" s="29"/>
      <c r="J104" s="28">
        <f>SUM(J92:J103)</f>
        <v>3158.79</v>
      </c>
      <c r="K104" s="29"/>
      <c r="L104" s="28">
        <f>SUM(L92:L103)</f>
        <v>8990.61</v>
      </c>
      <c r="M104" s="29"/>
      <c r="N104" s="28">
        <f>J104+L104</f>
        <v>12149.400000000001</v>
      </c>
      <c r="O104" s="29"/>
      <c r="P104" s="4"/>
    </row>
    <row r="105" spans="1:16" x14ac:dyDescent="0.25">
      <c r="B105" s="3"/>
      <c r="E105" s="16"/>
      <c r="F105" s="16"/>
      <c r="G105" s="16"/>
      <c r="H105" s="4"/>
      <c r="I105" s="29"/>
      <c r="J105" s="29"/>
      <c r="K105" s="29"/>
      <c r="L105" s="29"/>
      <c r="M105" s="29"/>
      <c r="N105" s="29"/>
      <c r="O105" s="29"/>
      <c r="P105" s="4"/>
    </row>
    <row r="106" spans="1:16" x14ac:dyDescent="0.25">
      <c r="A106" s="2">
        <f>A92+1</f>
        <v>2022</v>
      </c>
      <c r="B106" s="3">
        <f t="shared" ref="B106:B117" si="6">DATE(1,C106,1)</f>
        <v>1462</v>
      </c>
      <c r="C106">
        <v>37</v>
      </c>
      <c r="D106">
        <f>IF(D103=0,0,IF(D103+1&gt;RecapLineair!H$11,0,D103+1))</f>
        <v>37</v>
      </c>
      <c r="E106" s="16" t="str">
        <f>IF(D106=0,"n.v.t.",IF(RecapLineair!$I$22&lt;A$106,"nee",G106))</f>
        <v>nee</v>
      </c>
      <c r="F106" s="16">
        <f>IF(A$106=RecapLineair!$I$22,RecapLineair!$H$23,99)</f>
        <v>99</v>
      </c>
      <c r="G106" s="16" t="str">
        <f>IF(D106=0,"n.v.t.",(IF(D106&lt;=RecapLineair!$H$12,"ja","nee")))</f>
        <v>nee</v>
      </c>
      <c r="H106" s="4">
        <f>+P103</f>
        <v>74070.270000000019</v>
      </c>
      <c r="I106" s="4"/>
      <c r="J106" s="5">
        <f>IF(D106=0,0,ROUND(+H106*RecapLineair!$H$13/12,2))</f>
        <v>246.9</v>
      </c>
      <c r="K106" s="4"/>
      <c r="L106" s="4">
        <f>IF(E106="ja",0,IF(D106=0,0,(MIN(ROUND(IF(Selectie!$A$4=2,+RecapLineair!$L$20-J106,(IF(Selectie!$A$4=1,(RecapLineair!$H$14-RecapLineair!$H$15)/(RecapLineair!$H$11-RecapLineair!$H$12),0))),2),H106))))</f>
        <v>765.55</v>
      </c>
      <c r="M106" s="4"/>
      <c r="N106" s="4">
        <f t="shared" si="1"/>
        <v>1012.4499999999999</v>
      </c>
      <c r="O106" s="4"/>
      <c r="P106" s="4">
        <f t="shared" si="3"/>
        <v>73304.720000000016</v>
      </c>
    </row>
    <row r="107" spans="1:16" x14ac:dyDescent="0.25">
      <c r="B107" s="3">
        <f t="shared" si="6"/>
        <v>1493</v>
      </c>
      <c r="C107">
        <v>38</v>
      </c>
      <c r="D107">
        <f>IF(D106=0,0,IF(D106+1&gt;RecapLineair!H$11,0,D106+1))</f>
        <v>38</v>
      </c>
      <c r="E107" s="16" t="str">
        <f>IF(D107=0,"n.v.t.",IF(RecapLineair!$I$22&lt;A$106,"nee",G107))</f>
        <v>nee</v>
      </c>
      <c r="F107" s="16">
        <f>IF(A$106=RecapLineair!$I$22,RecapLineair!$H$23,99)</f>
        <v>99</v>
      </c>
      <c r="G107" s="16" t="str">
        <f>IF(D107=0,"n.v.t.",(IF(D107&lt;=RecapLineair!$H$12,"ja","nee")))</f>
        <v>nee</v>
      </c>
      <c r="H107" s="4">
        <f t="shared" si="2"/>
        <v>73304.720000000016</v>
      </c>
      <c r="I107" s="4"/>
      <c r="J107" s="5">
        <f>IF(D107=0,0,ROUND(+H107*RecapLineair!$H$13/12,2))</f>
        <v>244.35</v>
      </c>
      <c r="K107" s="4"/>
      <c r="L107" s="4">
        <f>IF(E107="ja",0,IF(D107=0,0,(MIN(ROUND(IF(Selectie!$A$4=2,+RecapLineair!$L$20-J107,(IF(Selectie!$A$4=1,(RecapLineair!$H$14-RecapLineair!$H$15)/(RecapLineair!$H$11-RecapLineair!$H$12),0))),2),H107))))</f>
        <v>768.1</v>
      </c>
      <c r="M107" s="4"/>
      <c r="N107" s="4">
        <f t="shared" si="1"/>
        <v>1012.45</v>
      </c>
      <c r="O107" s="4"/>
      <c r="P107" s="4">
        <f t="shared" si="3"/>
        <v>72536.62000000001</v>
      </c>
    </row>
    <row r="108" spans="1:16" x14ac:dyDescent="0.25">
      <c r="B108" s="3">
        <f t="shared" si="6"/>
        <v>1522</v>
      </c>
      <c r="C108">
        <v>39</v>
      </c>
      <c r="D108">
        <f>IF(D107=0,0,IF(D107+1&gt;RecapLineair!H$11,0,D107+1))</f>
        <v>39</v>
      </c>
      <c r="E108" s="16" t="str">
        <f>IF(D108=0,"n.v.t.",IF(RecapLineair!$I$22&lt;A$106,"nee",G108))</f>
        <v>nee</v>
      </c>
      <c r="F108" s="16">
        <f>IF(A$106=RecapLineair!$I$22,RecapLineair!$H$23,99)</f>
        <v>99</v>
      </c>
      <c r="G108" s="16" t="str">
        <f>IF(D108=0,"n.v.t.",(IF(D108&lt;=RecapLineair!$H$12,"ja","nee")))</f>
        <v>nee</v>
      </c>
      <c r="H108" s="4">
        <f t="shared" si="2"/>
        <v>72536.62000000001</v>
      </c>
      <c r="I108" s="4"/>
      <c r="J108" s="5">
        <f>IF(D108=0,0,ROUND(+H108*RecapLineair!$H$13/12,2))</f>
        <v>241.79</v>
      </c>
      <c r="K108" s="4"/>
      <c r="L108" s="4">
        <f>IF(E108="ja",0,IF(D108=0,0,(MIN(ROUND(IF(Selectie!$A$4=2,+RecapLineair!$L$20-J108,(IF(Selectie!$A$4=1,(RecapLineair!$H$14-RecapLineair!$H$15)/(RecapLineair!$H$11-RecapLineair!$H$12),0))),2),H108))))</f>
        <v>770.66</v>
      </c>
      <c r="M108" s="4"/>
      <c r="N108" s="4">
        <f t="shared" si="1"/>
        <v>1012.4499999999999</v>
      </c>
      <c r="O108" s="4"/>
      <c r="P108" s="4">
        <f t="shared" si="3"/>
        <v>71765.960000000006</v>
      </c>
    </row>
    <row r="109" spans="1:16" x14ac:dyDescent="0.25">
      <c r="B109" s="3">
        <f t="shared" si="6"/>
        <v>1553</v>
      </c>
      <c r="C109">
        <v>40</v>
      </c>
      <c r="D109">
        <f>IF(D108=0,0,IF(D108+1&gt;RecapLineair!H$11,0,D108+1))</f>
        <v>40</v>
      </c>
      <c r="E109" s="16" t="str">
        <f>IF(D109=0,"n.v.t.",IF(RecapLineair!$I$22&lt;A$106,"nee",G109))</f>
        <v>nee</v>
      </c>
      <c r="F109" s="16">
        <f>IF(A$106=RecapLineair!$I$22,RecapLineair!$H$23,99)</f>
        <v>99</v>
      </c>
      <c r="G109" s="16" t="str">
        <f>IF(D109=0,"n.v.t.",(IF(D109&lt;=RecapLineair!$H$12,"ja","nee")))</f>
        <v>nee</v>
      </c>
      <c r="H109" s="4">
        <f t="shared" si="2"/>
        <v>71765.960000000006</v>
      </c>
      <c r="I109" s="4"/>
      <c r="J109" s="5">
        <f>IF(D109=0,0,ROUND(+H109*RecapLineair!$H$13/12,2))</f>
        <v>239.22</v>
      </c>
      <c r="K109" s="4"/>
      <c r="L109" s="4">
        <f>IF(E109="ja",0,IF(D109=0,0,(MIN(ROUND(IF(Selectie!$A$4=2,+RecapLineair!$L$20-J109,(IF(Selectie!$A$4=1,(RecapLineair!$H$14-RecapLineair!$H$15)/(RecapLineair!$H$11-RecapLineair!$H$12),0))),2),H109))))</f>
        <v>773.23</v>
      </c>
      <c r="M109" s="4"/>
      <c r="N109" s="4">
        <f t="shared" si="1"/>
        <v>1012.45</v>
      </c>
      <c r="O109" s="4"/>
      <c r="P109" s="4">
        <f t="shared" si="3"/>
        <v>70992.73000000001</v>
      </c>
    </row>
    <row r="110" spans="1:16" x14ac:dyDescent="0.25">
      <c r="B110" s="3">
        <f t="shared" si="6"/>
        <v>1583</v>
      </c>
      <c r="C110">
        <v>41</v>
      </c>
      <c r="D110">
        <f>IF(D109=0,0,IF(D109+1&gt;RecapLineair!H$11,0,D109+1))</f>
        <v>41</v>
      </c>
      <c r="E110" s="16" t="str">
        <f>IF(D110=0,"n.v.t.",IF(RecapLineair!$I$22&lt;A$106,"nee",G110))</f>
        <v>nee</v>
      </c>
      <c r="F110" s="16">
        <f>IF(A$106=RecapLineair!$I$22,RecapLineair!$H$23,99)</f>
        <v>99</v>
      </c>
      <c r="G110" s="16" t="str">
        <f>IF(D110=0,"n.v.t.",(IF(D110&lt;=RecapLineair!$H$12,"ja","nee")))</f>
        <v>nee</v>
      </c>
      <c r="H110" s="4">
        <f t="shared" si="2"/>
        <v>70992.73000000001</v>
      </c>
      <c r="I110" s="4"/>
      <c r="J110" s="5">
        <f>IF(D110=0,0,ROUND(+H110*RecapLineair!$H$13/12,2))</f>
        <v>236.64</v>
      </c>
      <c r="K110" s="4"/>
      <c r="L110" s="4">
        <f>IF(E110="ja",0,IF(D110=0,0,(MIN(ROUND(IF(Selectie!$A$4=2,+RecapLineair!$L$20-J110,(IF(Selectie!$A$4=1,(RecapLineair!$H$14-RecapLineair!$H$15)/(RecapLineair!$H$11-RecapLineair!$H$12),0))),2),H110))))</f>
        <v>775.81</v>
      </c>
      <c r="M110" s="4"/>
      <c r="N110" s="4">
        <f t="shared" si="1"/>
        <v>1012.4499999999999</v>
      </c>
      <c r="O110" s="4"/>
      <c r="P110" s="4">
        <f t="shared" si="3"/>
        <v>70216.920000000013</v>
      </c>
    </row>
    <row r="111" spans="1:16" x14ac:dyDescent="0.25">
      <c r="B111" s="3">
        <f t="shared" si="6"/>
        <v>1614</v>
      </c>
      <c r="C111">
        <v>42</v>
      </c>
      <c r="D111">
        <f>IF(D110=0,0,IF(D110+1&gt;RecapLineair!H$11,0,D110+1))</f>
        <v>42</v>
      </c>
      <c r="E111" s="16" t="str">
        <f>IF(D111=0,"n.v.t.",IF(RecapLineair!$I$22&lt;A$106,"nee",G111))</f>
        <v>nee</v>
      </c>
      <c r="F111" s="16">
        <f>IF(A$106=RecapLineair!$I$22,RecapLineair!$H$23,99)</f>
        <v>99</v>
      </c>
      <c r="G111" s="16" t="str">
        <f>IF(D111=0,"n.v.t.",(IF(D111&lt;=RecapLineair!$H$12,"ja","nee")))</f>
        <v>nee</v>
      </c>
      <c r="H111" s="4">
        <f t="shared" si="2"/>
        <v>70216.920000000013</v>
      </c>
      <c r="I111" s="4"/>
      <c r="J111" s="5">
        <f>IF(D111=0,0,ROUND(+H111*RecapLineair!$H$13/12,2))</f>
        <v>234.06</v>
      </c>
      <c r="K111" s="4"/>
      <c r="L111" s="4">
        <f>IF(E111="ja",0,IF(D111=0,0,(MIN(ROUND(IF(Selectie!$A$4=2,+RecapLineair!$L$20-J111,(IF(Selectie!$A$4=1,(RecapLineair!$H$14-RecapLineair!$H$15)/(RecapLineair!$H$11-RecapLineair!$H$12),0))),2),H111))))</f>
        <v>778.39</v>
      </c>
      <c r="M111" s="4"/>
      <c r="N111" s="4">
        <f t="shared" si="1"/>
        <v>1012.45</v>
      </c>
      <c r="O111" s="4"/>
      <c r="P111" s="4">
        <f t="shared" si="3"/>
        <v>69438.530000000013</v>
      </c>
    </row>
    <row r="112" spans="1:16" x14ac:dyDescent="0.25">
      <c r="B112" s="3">
        <f t="shared" si="6"/>
        <v>1644</v>
      </c>
      <c r="C112">
        <v>43</v>
      </c>
      <c r="D112">
        <f>IF(D111=0,0,IF(D111+1&gt;RecapLineair!H$11,0,D111+1))</f>
        <v>43</v>
      </c>
      <c r="E112" s="16" t="str">
        <f>IF(D112=0,"n.v.t.",IF(RecapLineair!$I$22&lt;A$106,"nee",G112))</f>
        <v>nee</v>
      </c>
      <c r="F112" s="16">
        <f>IF(A$106=RecapLineair!$I$22,RecapLineair!$H$23,99)</f>
        <v>99</v>
      </c>
      <c r="G112" s="16" t="str">
        <f>IF(D112=0,"n.v.t.",(IF(D112&lt;=RecapLineair!$H$12,"ja","nee")))</f>
        <v>nee</v>
      </c>
      <c r="H112" s="4">
        <f t="shared" si="2"/>
        <v>69438.530000000013</v>
      </c>
      <c r="I112" s="4"/>
      <c r="J112" s="5">
        <f>IF(D112=0,0,ROUND(+H112*RecapLineair!$H$13/12,2))</f>
        <v>231.46</v>
      </c>
      <c r="K112" s="4"/>
      <c r="L112" s="4">
        <f>IF(E112="ja",0,IF(D112=0,0,(MIN(ROUND(IF(Selectie!$A$4=2,+RecapLineair!$L$20-J112,(IF(Selectie!$A$4=1,(RecapLineair!$H$14-RecapLineair!$H$15)/(RecapLineair!$H$11-RecapLineair!$H$12),0))),2),H112))))</f>
        <v>780.99</v>
      </c>
      <c r="M112" s="4"/>
      <c r="N112" s="4">
        <f t="shared" si="1"/>
        <v>1012.45</v>
      </c>
      <c r="O112" s="4"/>
      <c r="P112" s="4">
        <f t="shared" si="3"/>
        <v>68657.540000000008</v>
      </c>
    </row>
    <row r="113" spans="1:16" x14ac:dyDescent="0.25">
      <c r="B113" s="3">
        <f t="shared" si="6"/>
        <v>1675</v>
      </c>
      <c r="C113">
        <v>44</v>
      </c>
      <c r="D113">
        <f>IF(D112=0,0,IF(D112+1&gt;RecapLineair!H$11,0,D112+1))</f>
        <v>44</v>
      </c>
      <c r="E113" s="16" t="str">
        <f>IF(D113=0,"n.v.t.",IF(RecapLineair!$I$22&lt;A$106,"nee",G113))</f>
        <v>nee</v>
      </c>
      <c r="F113" s="16">
        <f>IF(A$106=RecapLineair!$I$22,RecapLineair!$H$23,99)</f>
        <v>99</v>
      </c>
      <c r="G113" s="16" t="str">
        <f>IF(D113=0,"n.v.t.",(IF(D113&lt;=RecapLineair!$H$12,"ja","nee")))</f>
        <v>nee</v>
      </c>
      <c r="H113" s="4">
        <f t="shared" si="2"/>
        <v>68657.540000000008</v>
      </c>
      <c r="I113" s="4"/>
      <c r="J113" s="5">
        <f>IF(D113=0,0,ROUND(+H113*RecapLineair!$H$13/12,2))</f>
        <v>228.86</v>
      </c>
      <c r="K113" s="4"/>
      <c r="L113" s="4">
        <f>IF(E113="ja",0,IF(D113=0,0,(MIN(ROUND(IF(Selectie!$A$4=2,+RecapLineair!$L$20-J113,(IF(Selectie!$A$4=1,(RecapLineair!$H$14-RecapLineair!$H$15)/(RecapLineair!$H$11-RecapLineair!$H$12),0))),2),H113))))</f>
        <v>783.59</v>
      </c>
      <c r="M113" s="4"/>
      <c r="N113" s="4">
        <f t="shared" si="1"/>
        <v>1012.45</v>
      </c>
      <c r="O113" s="4"/>
      <c r="P113" s="4">
        <f t="shared" si="3"/>
        <v>67873.950000000012</v>
      </c>
    </row>
    <row r="114" spans="1:16" x14ac:dyDescent="0.25">
      <c r="B114" s="3">
        <f t="shared" si="6"/>
        <v>1706</v>
      </c>
      <c r="C114">
        <v>45</v>
      </c>
      <c r="D114">
        <f>IF(D113=0,0,IF(D113+1&gt;RecapLineair!H$11,0,D113+1))</f>
        <v>45</v>
      </c>
      <c r="E114" s="16" t="str">
        <f>IF(D114=0,"n.v.t.",IF(RecapLineair!$I$22&lt;A$106,"nee",G114))</f>
        <v>nee</v>
      </c>
      <c r="F114" s="16">
        <f>IF(A$106=RecapLineair!$I$22,RecapLineair!$H$23,99)</f>
        <v>99</v>
      </c>
      <c r="G114" s="16" t="str">
        <f>IF(D114=0,"n.v.t.",(IF(D114&lt;=RecapLineair!$H$12,"ja","nee")))</f>
        <v>nee</v>
      </c>
      <c r="H114" s="4">
        <f t="shared" si="2"/>
        <v>67873.950000000012</v>
      </c>
      <c r="I114" s="4"/>
      <c r="J114" s="5">
        <f>IF(D114=0,0,ROUND(+H114*RecapLineair!$H$13/12,2))</f>
        <v>226.25</v>
      </c>
      <c r="K114" s="4"/>
      <c r="L114" s="4">
        <f>IF(E114="ja",0,IF(D114=0,0,(MIN(ROUND(IF(Selectie!$A$4=2,+RecapLineair!$L$20-J114,(IF(Selectie!$A$4=1,(RecapLineair!$H$14-RecapLineair!$H$15)/(RecapLineair!$H$11-RecapLineair!$H$12),0))),2),H114))))</f>
        <v>786.2</v>
      </c>
      <c r="M114" s="4"/>
      <c r="N114" s="4">
        <f t="shared" si="1"/>
        <v>1012.45</v>
      </c>
      <c r="O114" s="4"/>
      <c r="P114" s="4">
        <f t="shared" si="3"/>
        <v>67087.750000000015</v>
      </c>
    </row>
    <row r="115" spans="1:16" x14ac:dyDescent="0.25">
      <c r="B115" s="3">
        <f t="shared" si="6"/>
        <v>1736</v>
      </c>
      <c r="C115">
        <v>46</v>
      </c>
      <c r="D115">
        <f>IF(D114=0,0,IF(D114+1&gt;RecapLineair!H$11,0,D114+1))</f>
        <v>46</v>
      </c>
      <c r="E115" s="16" t="str">
        <f>IF(D115=0,"n.v.t.",IF(RecapLineair!$I$22&lt;A$106,"nee",G115))</f>
        <v>nee</v>
      </c>
      <c r="F115" s="16">
        <f>IF(A$106=RecapLineair!$I$22,RecapLineair!$H$23,99)</f>
        <v>99</v>
      </c>
      <c r="G115" s="16" t="str">
        <f>IF(D115=0,"n.v.t.",(IF(D115&lt;=RecapLineair!$H$12,"ja","nee")))</f>
        <v>nee</v>
      </c>
      <c r="H115" s="4">
        <f t="shared" si="2"/>
        <v>67087.750000000015</v>
      </c>
      <c r="I115" s="4"/>
      <c r="J115" s="5">
        <f>IF(D115=0,0,ROUND(+H115*RecapLineair!$H$13/12,2))</f>
        <v>223.63</v>
      </c>
      <c r="K115" s="4"/>
      <c r="L115" s="4">
        <f>IF(E115="ja",0,IF(D115=0,0,(MIN(ROUND(IF(Selectie!$A$4=2,+RecapLineair!$L$20-J115,(IF(Selectie!$A$4=1,(RecapLineair!$H$14-RecapLineair!$H$15)/(RecapLineair!$H$11-RecapLineair!$H$12),0))),2),H115))))</f>
        <v>788.82</v>
      </c>
      <c r="M115" s="4"/>
      <c r="N115" s="4">
        <f t="shared" si="1"/>
        <v>1012.45</v>
      </c>
      <c r="O115" s="4"/>
      <c r="P115" s="4">
        <f t="shared" si="3"/>
        <v>66298.930000000008</v>
      </c>
    </row>
    <row r="116" spans="1:16" x14ac:dyDescent="0.25">
      <c r="B116" s="3">
        <f t="shared" si="6"/>
        <v>1767</v>
      </c>
      <c r="C116">
        <v>47</v>
      </c>
      <c r="D116">
        <f>IF(D115=0,0,IF(D115+1&gt;RecapLineair!H$11,0,D115+1))</f>
        <v>47</v>
      </c>
      <c r="E116" s="16" t="str">
        <f>IF(D116=0,"n.v.t.",IF(RecapLineair!$I$22&lt;A$106,"nee",G116))</f>
        <v>nee</v>
      </c>
      <c r="F116" s="16">
        <f>IF(A$106=RecapLineair!$I$22,RecapLineair!$H$23,99)</f>
        <v>99</v>
      </c>
      <c r="G116" s="16" t="str">
        <f>IF(D116=0,"n.v.t.",(IF(D116&lt;=RecapLineair!$H$12,"ja","nee")))</f>
        <v>nee</v>
      </c>
      <c r="H116" s="4">
        <f t="shared" si="2"/>
        <v>66298.930000000008</v>
      </c>
      <c r="I116" s="4"/>
      <c r="J116" s="5">
        <f>IF(D116=0,0,ROUND(+H116*RecapLineair!$H$13/12,2))</f>
        <v>221</v>
      </c>
      <c r="K116" s="4"/>
      <c r="L116" s="4">
        <f>IF(E116="ja",0,IF(D116=0,0,(MIN(ROUND(IF(Selectie!$A$4=2,+RecapLineair!$L$20-J116,(IF(Selectie!$A$4=1,(RecapLineair!$H$14-RecapLineair!$H$15)/(RecapLineair!$H$11-RecapLineair!$H$12),0))),2),H116))))</f>
        <v>791.45</v>
      </c>
      <c r="M116" s="4"/>
      <c r="N116" s="4">
        <f t="shared" si="1"/>
        <v>1012.45</v>
      </c>
      <c r="O116" s="4"/>
      <c r="P116" s="4">
        <f t="shared" si="3"/>
        <v>65507.48000000001</v>
      </c>
    </row>
    <row r="117" spans="1:16" x14ac:dyDescent="0.25">
      <c r="B117" s="3">
        <f t="shared" si="6"/>
        <v>1797</v>
      </c>
      <c r="C117">
        <v>48</v>
      </c>
      <c r="D117">
        <f>IF(D116=0,0,IF(D116+1&gt;RecapLineair!H$11,0,D116+1))</f>
        <v>48</v>
      </c>
      <c r="E117" s="16" t="str">
        <f>IF(D117=0,"n.v.t.",IF(RecapLineair!$I$22&lt;A$106,"nee",G117))</f>
        <v>nee</v>
      </c>
      <c r="F117" s="16">
        <f>IF(A$106=RecapLineair!$I$22,RecapLineair!$H$23,99)</f>
        <v>99</v>
      </c>
      <c r="G117" s="16" t="str">
        <f>IF(D117=0,"n.v.t.",(IF(D117&lt;=RecapLineair!$H$12,"ja","nee")))</f>
        <v>nee</v>
      </c>
      <c r="H117" s="4">
        <f t="shared" si="2"/>
        <v>65507.48000000001</v>
      </c>
      <c r="I117" s="4"/>
      <c r="J117" s="5">
        <f>IF(D117=0,0,ROUND(+H117*RecapLineair!$H$13/12,2))</f>
        <v>218.36</v>
      </c>
      <c r="K117" s="4"/>
      <c r="L117" s="4">
        <f>IF(E117="ja",0,IF(D117=0,0,(MIN(ROUND(IF(Selectie!$A$4=2,+RecapLineair!$L$20-J117,(IF(Selectie!$A$4=1,(RecapLineair!$H$14-RecapLineair!$H$15)/(RecapLineair!$H$11-RecapLineair!$H$12),0))),2),H117))))</f>
        <v>794.09</v>
      </c>
      <c r="M117" s="4"/>
      <c r="N117" s="4">
        <f t="shared" si="1"/>
        <v>1012.45</v>
      </c>
      <c r="O117" s="4"/>
      <c r="P117" s="4">
        <f t="shared" si="3"/>
        <v>64713.390000000014</v>
      </c>
    </row>
    <row r="118" spans="1:16" x14ac:dyDescent="0.25">
      <c r="B118" s="3"/>
      <c r="E118" s="16"/>
      <c r="F118" s="16"/>
      <c r="G118" s="16"/>
      <c r="H118" s="4"/>
      <c r="I118" s="29"/>
      <c r="J118" s="28">
        <f>SUM(J106:J117)</f>
        <v>2792.5200000000004</v>
      </c>
      <c r="K118" s="29"/>
      <c r="L118" s="28">
        <f>SUM(L106:L117)</f>
        <v>9356.8799999999992</v>
      </c>
      <c r="M118" s="29"/>
      <c r="N118" s="28">
        <f>J118+L118</f>
        <v>12149.4</v>
      </c>
      <c r="O118" s="29"/>
      <c r="P118" s="4"/>
    </row>
    <row r="119" spans="1:16" x14ac:dyDescent="0.25">
      <c r="B119" s="3"/>
      <c r="E119" s="16"/>
      <c r="F119" s="16"/>
      <c r="G119" s="16"/>
      <c r="H119" s="4"/>
      <c r="I119" s="29"/>
      <c r="J119" s="29"/>
      <c r="K119" s="29"/>
      <c r="L119" s="29"/>
      <c r="M119" s="29"/>
      <c r="N119" s="29"/>
      <c r="O119" s="29"/>
      <c r="P119" s="4"/>
    </row>
    <row r="120" spans="1:16" x14ac:dyDescent="0.25">
      <c r="A120" s="2">
        <f>A106+1</f>
        <v>2023</v>
      </c>
      <c r="B120" s="3">
        <f t="shared" ref="B120:B131" si="7">DATE(1,C120,1)</f>
        <v>1828</v>
      </c>
      <c r="C120">
        <v>49</v>
      </c>
      <c r="D120">
        <f>IF(D117=0,0,IF(D117+1&gt;RecapLineair!H$11,0,D117+1))</f>
        <v>49</v>
      </c>
      <c r="E120" s="16" t="str">
        <f>IF(D120=0,"n.v.t.",IF(RecapLineair!$I$22&lt;A$120,"nee",G120))</f>
        <v>nee</v>
      </c>
      <c r="F120" s="16">
        <f>IF(A$120=RecapLineair!$I$22,RecapLineair!$H$23,99)</f>
        <v>99</v>
      </c>
      <c r="G120" s="16" t="str">
        <f>IF(D120=0,"n.v.t.",(IF(D120&lt;=RecapLineair!$H$12,"ja","nee")))</f>
        <v>nee</v>
      </c>
      <c r="H120" s="4">
        <f>+P117</f>
        <v>64713.390000000014</v>
      </c>
      <c r="I120" s="4"/>
      <c r="J120" s="5">
        <f>IF(D120=0,0,ROUND(+H120*RecapLineair!$H$13/12,2))</f>
        <v>215.71</v>
      </c>
      <c r="K120" s="4"/>
      <c r="L120" s="4">
        <f>IF(E120="ja",0,IF(D120=0,0,(MIN(ROUND(IF(Selectie!$A$4=2,+RecapLineair!$L$20-J120,(IF(Selectie!$A$4=1,(RecapLineair!$H$14-RecapLineair!$H$15)/(RecapLineair!$H$11-RecapLineair!$H$12),0))),2),H120))))</f>
        <v>796.74</v>
      </c>
      <c r="M120" s="4"/>
      <c r="N120" s="4">
        <f t="shared" si="1"/>
        <v>1012.45</v>
      </c>
      <c r="O120" s="4"/>
      <c r="P120" s="4">
        <f t="shared" si="3"/>
        <v>63916.650000000016</v>
      </c>
    </row>
    <row r="121" spans="1:16" x14ac:dyDescent="0.25">
      <c r="B121" s="3">
        <f t="shared" si="7"/>
        <v>1859</v>
      </c>
      <c r="C121">
        <v>50</v>
      </c>
      <c r="D121">
        <f>IF(D120=0,0,IF(D120+1&gt;RecapLineair!H$11,0,D120+1))</f>
        <v>50</v>
      </c>
      <c r="E121" s="16" t="str">
        <f>IF(D121=0,"n.v.t.",IF(RecapLineair!$I$22&lt;A$120,"nee",G121))</f>
        <v>nee</v>
      </c>
      <c r="F121" s="16">
        <f>IF(A$120=RecapLineair!$I$22,RecapLineair!$H$23,99)</f>
        <v>99</v>
      </c>
      <c r="G121" s="16" t="str">
        <f>IF(D121=0,"n.v.t.",(IF(D121&lt;=RecapLineair!$H$12,"ja","nee")))</f>
        <v>nee</v>
      </c>
      <c r="H121" s="4">
        <f t="shared" si="2"/>
        <v>63916.650000000016</v>
      </c>
      <c r="I121" s="4"/>
      <c r="J121" s="5">
        <f>IF(D121=0,0,ROUND(+H121*RecapLineair!$H$13/12,2))</f>
        <v>213.06</v>
      </c>
      <c r="K121" s="4"/>
      <c r="L121" s="4">
        <f>IF(E121="ja",0,IF(D121=0,0,(MIN(ROUND(IF(Selectie!$A$4=2,+RecapLineair!$L$20-J121,(IF(Selectie!$A$4=1,(RecapLineair!$H$14-RecapLineair!$H$15)/(RecapLineair!$H$11-RecapLineair!$H$12),0))),2),H121))))</f>
        <v>799.39</v>
      </c>
      <c r="M121" s="4"/>
      <c r="N121" s="4">
        <f t="shared" si="1"/>
        <v>1012.45</v>
      </c>
      <c r="O121" s="4"/>
      <c r="P121" s="4">
        <f t="shared" si="3"/>
        <v>63117.260000000017</v>
      </c>
    </row>
    <row r="122" spans="1:16" x14ac:dyDescent="0.25">
      <c r="B122" s="3">
        <f t="shared" si="7"/>
        <v>1887</v>
      </c>
      <c r="C122">
        <v>51</v>
      </c>
      <c r="D122">
        <f>IF(D121=0,0,IF(D121+1&gt;RecapLineair!H$11,0,D121+1))</f>
        <v>51</v>
      </c>
      <c r="E122" s="16" t="str">
        <f>IF(D122=0,"n.v.t.",IF(RecapLineair!$I$22&lt;A$120,"nee",G122))</f>
        <v>nee</v>
      </c>
      <c r="F122" s="16">
        <f>IF(A$120=RecapLineair!$I$22,RecapLineair!$H$23,99)</f>
        <v>99</v>
      </c>
      <c r="G122" s="16" t="str">
        <f>IF(D122=0,"n.v.t.",(IF(D122&lt;=RecapLineair!$H$12,"ja","nee")))</f>
        <v>nee</v>
      </c>
      <c r="H122" s="4">
        <f t="shared" si="2"/>
        <v>63117.260000000017</v>
      </c>
      <c r="I122" s="4"/>
      <c r="J122" s="5">
        <f>IF(D122=0,0,ROUND(+H122*RecapLineair!$H$13/12,2))</f>
        <v>210.39</v>
      </c>
      <c r="K122" s="4"/>
      <c r="L122" s="4">
        <f>IF(E122="ja",0,IF(D122=0,0,(MIN(ROUND(IF(Selectie!$A$4=2,+RecapLineair!$L$20-J122,(IF(Selectie!$A$4=1,(RecapLineair!$H$14-RecapLineair!$H$15)/(RecapLineair!$H$11-RecapLineair!$H$12),0))),2),H122))))</f>
        <v>802.06</v>
      </c>
      <c r="M122" s="4"/>
      <c r="N122" s="4">
        <f t="shared" si="1"/>
        <v>1012.4499999999999</v>
      </c>
      <c r="O122" s="4"/>
      <c r="P122" s="4">
        <f t="shared" si="3"/>
        <v>62315.200000000019</v>
      </c>
    </row>
    <row r="123" spans="1:16" x14ac:dyDescent="0.25">
      <c r="B123" s="3">
        <f t="shared" si="7"/>
        <v>1918</v>
      </c>
      <c r="C123">
        <v>52</v>
      </c>
      <c r="D123">
        <f>IF(D122=0,0,IF(D122+1&gt;RecapLineair!H$11,0,D122+1))</f>
        <v>52</v>
      </c>
      <c r="E123" s="16" t="str">
        <f>IF(D123=0,"n.v.t.",IF(RecapLineair!$I$22&lt;A$120,"nee",G123))</f>
        <v>nee</v>
      </c>
      <c r="F123" s="16">
        <f>IF(A$120=RecapLineair!$I$22,RecapLineair!$H$23,99)</f>
        <v>99</v>
      </c>
      <c r="G123" s="16" t="str">
        <f>IF(D123=0,"n.v.t.",(IF(D123&lt;=RecapLineair!$H$12,"ja","nee")))</f>
        <v>nee</v>
      </c>
      <c r="H123" s="4">
        <f t="shared" si="2"/>
        <v>62315.200000000019</v>
      </c>
      <c r="I123" s="4"/>
      <c r="J123" s="5">
        <f>IF(D123=0,0,ROUND(+H123*RecapLineair!$H$13/12,2))</f>
        <v>207.72</v>
      </c>
      <c r="K123" s="4"/>
      <c r="L123" s="4">
        <f>IF(E123="ja",0,IF(D123=0,0,(MIN(ROUND(IF(Selectie!$A$4=2,+RecapLineair!$L$20-J123,(IF(Selectie!$A$4=1,(RecapLineair!$H$14-RecapLineair!$H$15)/(RecapLineair!$H$11-RecapLineair!$H$12),0))),2),H123))))</f>
        <v>804.73</v>
      </c>
      <c r="M123" s="4"/>
      <c r="N123" s="4">
        <f t="shared" si="1"/>
        <v>1012.45</v>
      </c>
      <c r="O123" s="4"/>
      <c r="P123" s="4">
        <f t="shared" si="3"/>
        <v>61510.470000000016</v>
      </c>
    </row>
    <row r="124" spans="1:16" x14ac:dyDescent="0.25">
      <c r="B124" s="3">
        <f t="shared" si="7"/>
        <v>1948</v>
      </c>
      <c r="C124">
        <v>53</v>
      </c>
      <c r="D124">
        <f>IF(D123=0,0,IF(D123+1&gt;RecapLineair!H$11,0,D123+1))</f>
        <v>53</v>
      </c>
      <c r="E124" s="16" t="str">
        <f>IF(D124=0,"n.v.t.",IF(RecapLineair!$I$22&lt;A$120,"nee",G124))</f>
        <v>nee</v>
      </c>
      <c r="F124" s="16">
        <f>IF(A$120=RecapLineair!$I$22,RecapLineair!$H$23,99)</f>
        <v>99</v>
      </c>
      <c r="G124" s="16" t="str">
        <f>IF(D124=0,"n.v.t.",(IF(D124&lt;=RecapLineair!$H$12,"ja","nee")))</f>
        <v>nee</v>
      </c>
      <c r="H124" s="4">
        <f t="shared" si="2"/>
        <v>61510.470000000016</v>
      </c>
      <c r="I124" s="4"/>
      <c r="J124" s="5">
        <f>IF(D124=0,0,ROUND(+H124*RecapLineair!$H$13/12,2))</f>
        <v>205.03</v>
      </c>
      <c r="K124" s="4"/>
      <c r="L124" s="4">
        <f>IF(E124="ja",0,IF(D124=0,0,(MIN(ROUND(IF(Selectie!$A$4=2,+RecapLineair!$L$20-J124,(IF(Selectie!$A$4=1,(RecapLineair!$H$14-RecapLineair!$H$15)/(RecapLineair!$H$11-RecapLineair!$H$12),0))),2),H124))))</f>
        <v>807.42</v>
      </c>
      <c r="M124" s="4"/>
      <c r="N124" s="4">
        <f t="shared" si="1"/>
        <v>1012.4499999999999</v>
      </c>
      <c r="O124" s="4"/>
      <c r="P124" s="4">
        <f t="shared" si="3"/>
        <v>60703.050000000017</v>
      </c>
    </row>
    <row r="125" spans="1:16" x14ac:dyDescent="0.25">
      <c r="B125" s="3">
        <f t="shared" si="7"/>
        <v>1979</v>
      </c>
      <c r="C125">
        <v>54</v>
      </c>
      <c r="D125">
        <f>IF(D124=0,0,IF(D124+1&gt;RecapLineair!H$11,0,D124+1))</f>
        <v>54</v>
      </c>
      <c r="E125" s="16" t="str">
        <f>IF(D125=0,"n.v.t.",IF(RecapLineair!$I$22&lt;A$120,"nee",G125))</f>
        <v>nee</v>
      </c>
      <c r="F125" s="16">
        <f>IF(A$120=RecapLineair!$I$22,RecapLineair!$H$23,99)</f>
        <v>99</v>
      </c>
      <c r="G125" s="16" t="str">
        <f>IF(D125=0,"n.v.t.",(IF(D125&lt;=RecapLineair!$H$12,"ja","nee")))</f>
        <v>nee</v>
      </c>
      <c r="H125" s="4">
        <f t="shared" si="2"/>
        <v>60703.050000000017</v>
      </c>
      <c r="I125" s="4"/>
      <c r="J125" s="5">
        <f>IF(D125=0,0,ROUND(+H125*RecapLineair!$H$13/12,2))</f>
        <v>202.34</v>
      </c>
      <c r="K125" s="4"/>
      <c r="L125" s="4">
        <f>IF(E125="ja",0,IF(D125=0,0,(MIN(ROUND(IF(Selectie!$A$4=2,+RecapLineair!$L$20-J125,(IF(Selectie!$A$4=1,(RecapLineair!$H$14-RecapLineair!$H$15)/(RecapLineair!$H$11-RecapLineair!$H$12),0))),2),H125))))</f>
        <v>810.11</v>
      </c>
      <c r="M125" s="4"/>
      <c r="N125" s="4">
        <f t="shared" si="1"/>
        <v>1012.45</v>
      </c>
      <c r="O125" s="4"/>
      <c r="P125" s="4">
        <f t="shared" si="3"/>
        <v>59892.940000000017</v>
      </c>
    </row>
    <row r="126" spans="1:16" x14ac:dyDescent="0.25">
      <c r="B126" s="3">
        <f t="shared" si="7"/>
        <v>2009</v>
      </c>
      <c r="C126">
        <v>55</v>
      </c>
      <c r="D126">
        <f>IF(D125=0,0,IF(D125+1&gt;RecapLineair!H$11,0,D125+1))</f>
        <v>55</v>
      </c>
      <c r="E126" s="16" t="str">
        <f>IF(D126=0,"n.v.t.",IF(RecapLineair!$I$22&lt;A$120,"nee",G126))</f>
        <v>nee</v>
      </c>
      <c r="F126" s="16">
        <f>IF(A$120=RecapLineair!$I$22,RecapLineair!$H$23,99)</f>
        <v>99</v>
      </c>
      <c r="G126" s="16" t="str">
        <f>IF(D126=0,"n.v.t.",(IF(D126&lt;=RecapLineair!$H$12,"ja","nee")))</f>
        <v>nee</v>
      </c>
      <c r="H126" s="4">
        <f t="shared" si="2"/>
        <v>59892.940000000017</v>
      </c>
      <c r="I126" s="4"/>
      <c r="J126" s="5">
        <f>IF(D126=0,0,ROUND(+H126*RecapLineair!$H$13/12,2))</f>
        <v>199.64</v>
      </c>
      <c r="K126" s="4"/>
      <c r="L126" s="4">
        <f>IF(E126="ja",0,IF(D126=0,0,(MIN(ROUND(IF(Selectie!$A$4=2,+RecapLineair!$L$20-J126,(IF(Selectie!$A$4=1,(RecapLineair!$H$14-RecapLineair!$H$15)/(RecapLineair!$H$11-RecapLineair!$H$12),0))),2),H126))))</f>
        <v>812.81</v>
      </c>
      <c r="M126" s="4"/>
      <c r="N126" s="4">
        <f t="shared" si="1"/>
        <v>1012.4499999999999</v>
      </c>
      <c r="O126" s="4"/>
      <c r="P126" s="4">
        <f t="shared" si="3"/>
        <v>59080.130000000019</v>
      </c>
    </row>
    <row r="127" spans="1:16" x14ac:dyDescent="0.25">
      <c r="B127" s="3">
        <f t="shared" si="7"/>
        <v>2040</v>
      </c>
      <c r="C127">
        <v>56</v>
      </c>
      <c r="D127">
        <f>IF(D126=0,0,IF(D126+1&gt;RecapLineair!H$11,0,D126+1))</f>
        <v>56</v>
      </c>
      <c r="E127" s="16" t="str">
        <f>IF(D127=0,"n.v.t.",IF(RecapLineair!$I$22&lt;A$120,"nee",G127))</f>
        <v>nee</v>
      </c>
      <c r="F127" s="16">
        <f>IF(A$120=RecapLineair!$I$22,RecapLineair!$H$23,99)</f>
        <v>99</v>
      </c>
      <c r="G127" s="16" t="str">
        <f>IF(D127=0,"n.v.t.",(IF(D127&lt;=RecapLineair!$H$12,"ja","nee")))</f>
        <v>nee</v>
      </c>
      <c r="H127" s="4">
        <f t="shared" si="2"/>
        <v>59080.130000000019</v>
      </c>
      <c r="I127" s="4"/>
      <c r="J127" s="5">
        <f>IF(D127=0,0,ROUND(+H127*RecapLineair!$H$13/12,2))</f>
        <v>196.93</v>
      </c>
      <c r="K127" s="4"/>
      <c r="L127" s="4">
        <f>IF(E127="ja",0,IF(D127=0,0,(MIN(ROUND(IF(Selectie!$A$4=2,+RecapLineair!$L$20-J127,(IF(Selectie!$A$4=1,(RecapLineair!$H$14-RecapLineair!$H$15)/(RecapLineair!$H$11-RecapLineair!$H$12),0))),2),H127))))</f>
        <v>815.52</v>
      </c>
      <c r="M127" s="4"/>
      <c r="N127" s="4">
        <f t="shared" si="1"/>
        <v>1012.45</v>
      </c>
      <c r="O127" s="4"/>
      <c r="P127" s="4">
        <f t="shared" si="3"/>
        <v>58264.610000000022</v>
      </c>
    </row>
    <row r="128" spans="1:16" x14ac:dyDescent="0.25">
      <c r="B128" s="3">
        <f t="shared" si="7"/>
        <v>2071</v>
      </c>
      <c r="C128">
        <v>57</v>
      </c>
      <c r="D128">
        <f>IF(D127=0,0,IF(D127+1&gt;RecapLineair!H$11,0,D127+1))</f>
        <v>57</v>
      </c>
      <c r="E128" s="16" t="str">
        <f>IF(D128=0,"n.v.t.",IF(RecapLineair!$I$22&lt;A$120,"nee",G128))</f>
        <v>nee</v>
      </c>
      <c r="F128" s="16">
        <f>IF(A$120=RecapLineair!$I$22,RecapLineair!$H$23,99)</f>
        <v>99</v>
      </c>
      <c r="G128" s="16" t="str">
        <f>IF(D128=0,"n.v.t.",(IF(D128&lt;=RecapLineair!$H$12,"ja","nee")))</f>
        <v>nee</v>
      </c>
      <c r="H128" s="4">
        <f t="shared" si="2"/>
        <v>58264.610000000022</v>
      </c>
      <c r="I128" s="4"/>
      <c r="J128" s="5">
        <f>IF(D128=0,0,ROUND(+H128*RecapLineair!$H$13/12,2))</f>
        <v>194.22</v>
      </c>
      <c r="K128" s="4"/>
      <c r="L128" s="4">
        <f>IF(E128="ja",0,IF(D128=0,0,(MIN(ROUND(IF(Selectie!$A$4=2,+RecapLineair!$L$20-J128,(IF(Selectie!$A$4=1,(RecapLineair!$H$14-RecapLineair!$H$15)/(RecapLineair!$H$11-RecapLineair!$H$12),0))),2),H128))))</f>
        <v>818.23</v>
      </c>
      <c r="M128" s="4"/>
      <c r="N128" s="4">
        <f t="shared" si="1"/>
        <v>1012.45</v>
      </c>
      <c r="O128" s="4"/>
      <c r="P128" s="4">
        <f t="shared" si="3"/>
        <v>57446.380000000019</v>
      </c>
    </row>
    <row r="129" spans="1:16" x14ac:dyDescent="0.25">
      <c r="B129" s="3">
        <f t="shared" si="7"/>
        <v>2101</v>
      </c>
      <c r="C129">
        <v>58</v>
      </c>
      <c r="D129">
        <f>IF(D128=0,0,IF(D128+1&gt;RecapLineair!H$11,0,D128+1))</f>
        <v>58</v>
      </c>
      <c r="E129" s="16" t="str">
        <f>IF(D129=0,"n.v.t.",IF(RecapLineair!$I$22&lt;A$120,"nee",G129))</f>
        <v>nee</v>
      </c>
      <c r="F129" s="16">
        <f>IF(A$120=RecapLineair!$I$22,RecapLineair!$H$23,99)</f>
        <v>99</v>
      </c>
      <c r="G129" s="16" t="str">
        <f>IF(D129=0,"n.v.t.",(IF(D129&lt;=RecapLineair!$H$12,"ja","nee")))</f>
        <v>nee</v>
      </c>
      <c r="H129" s="4">
        <f t="shared" si="2"/>
        <v>57446.380000000019</v>
      </c>
      <c r="I129" s="4"/>
      <c r="J129" s="5">
        <f>IF(D129=0,0,ROUND(+H129*RecapLineair!$H$13/12,2))</f>
        <v>191.49</v>
      </c>
      <c r="K129" s="4"/>
      <c r="L129" s="4">
        <f>IF(E129="ja",0,IF(D129=0,0,(MIN(ROUND(IF(Selectie!$A$4=2,+RecapLineair!$L$20-J129,(IF(Selectie!$A$4=1,(RecapLineair!$H$14-RecapLineair!$H$15)/(RecapLineair!$H$11-RecapLineair!$H$12),0))),2),H129))))</f>
        <v>820.96</v>
      </c>
      <c r="M129" s="4"/>
      <c r="N129" s="4">
        <f t="shared" si="1"/>
        <v>1012.45</v>
      </c>
      <c r="O129" s="4"/>
      <c r="P129" s="4">
        <f t="shared" si="3"/>
        <v>56625.42000000002</v>
      </c>
    </row>
    <row r="130" spans="1:16" x14ac:dyDescent="0.25">
      <c r="B130" s="3">
        <f t="shared" si="7"/>
        <v>2132</v>
      </c>
      <c r="C130">
        <v>59</v>
      </c>
      <c r="D130">
        <f>IF(D129=0,0,IF(D129+1&gt;RecapLineair!H$11,0,D129+1))</f>
        <v>59</v>
      </c>
      <c r="E130" s="16" t="str">
        <f>IF(D130=0,"n.v.t.",IF(RecapLineair!$I$22&lt;A$120,"nee",G130))</f>
        <v>nee</v>
      </c>
      <c r="F130" s="16">
        <f>IF(A$120=RecapLineair!$I$22,RecapLineair!$H$23,99)</f>
        <v>99</v>
      </c>
      <c r="G130" s="16" t="str">
        <f>IF(D130=0,"n.v.t.",(IF(D130&lt;=RecapLineair!$H$12,"ja","nee")))</f>
        <v>nee</v>
      </c>
      <c r="H130" s="4">
        <f t="shared" si="2"/>
        <v>56625.42000000002</v>
      </c>
      <c r="I130" s="4"/>
      <c r="J130" s="5">
        <f>IF(D130=0,0,ROUND(+H130*RecapLineair!$H$13/12,2))</f>
        <v>188.75</v>
      </c>
      <c r="K130" s="4"/>
      <c r="L130" s="4">
        <f>IF(E130="ja",0,IF(D130=0,0,(MIN(ROUND(IF(Selectie!$A$4=2,+RecapLineair!$L$20-J130,(IF(Selectie!$A$4=1,(RecapLineair!$H$14-RecapLineair!$H$15)/(RecapLineair!$H$11-RecapLineair!$H$12),0))),2),H130))))</f>
        <v>823.7</v>
      </c>
      <c r="M130" s="4"/>
      <c r="N130" s="4">
        <f t="shared" si="1"/>
        <v>1012.45</v>
      </c>
      <c r="O130" s="4"/>
      <c r="P130" s="4">
        <f t="shared" si="3"/>
        <v>55801.720000000023</v>
      </c>
    </row>
    <row r="131" spans="1:16" x14ac:dyDescent="0.25">
      <c r="B131" s="3">
        <f t="shared" si="7"/>
        <v>2162</v>
      </c>
      <c r="C131">
        <v>60</v>
      </c>
      <c r="D131">
        <f>IF(D130=0,0,IF(D130+1&gt;RecapLineair!H$11,0,D130+1))</f>
        <v>60</v>
      </c>
      <c r="E131" s="16" t="str">
        <f>IF(D131=0,"n.v.t.",IF(RecapLineair!$I$22&lt;A$120,"nee",G131))</f>
        <v>nee</v>
      </c>
      <c r="F131" s="16">
        <f>IF(A$120=RecapLineair!$I$22,RecapLineair!$H$23,99)</f>
        <v>99</v>
      </c>
      <c r="G131" s="16" t="str">
        <f>IF(D131=0,"n.v.t.",(IF(D131&lt;=RecapLineair!$H$12,"ja","nee")))</f>
        <v>nee</v>
      </c>
      <c r="H131" s="4">
        <f t="shared" si="2"/>
        <v>55801.720000000023</v>
      </c>
      <c r="I131" s="4"/>
      <c r="J131" s="5">
        <f>IF(D131=0,0,ROUND(+H131*RecapLineair!$H$13/12,2))</f>
        <v>186.01</v>
      </c>
      <c r="K131" s="4"/>
      <c r="L131" s="4">
        <f>IF(E131="ja",0,IF(D131=0,0,(MIN(ROUND(IF(Selectie!$A$4=2,+RecapLineair!$L$20-J131,(IF(Selectie!$A$4=1,(RecapLineair!$H$14-RecapLineair!$H$15)/(RecapLineair!$H$11-RecapLineair!$H$12),0))),2),H131))))</f>
        <v>826.44</v>
      </c>
      <c r="M131" s="4"/>
      <c r="N131" s="4">
        <f t="shared" si="1"/>
        <v>1012.45</v>
      </c>
      <c r="O131" s="4"/>
      <c r="P131" s="4">
        <f t="shared" si="3"/>
        <v>54975.280000000021</v>
      </c>
    </row>
    <row r="132" spans="1:16" x14ac:dyDescent="0.25">
      <c r="B132" s="3"/>
      <c r="E132" s="16"/>
      <c r="F132" s="16"/>
      <c r="G132" s="16"/>
      <c r="H132" s="4"/>
      <c r="I132" s="29"/>
      <c r="J132" s="28">
        <f>SUM(J120:J131)</f>
        <v>2411.29</v>
      </c>
      <c r="K132" s="29"/>
      <c r="L132" s="28">
        <f>SUM(L120:L131)</f>
        <v>9738.11</v>
      </c>
      <c r="M132" s="29"/>
      <c r="N132" s="28">
        <f>J132+L132</f>
        <v>12149.400000000001</v>
      </c>
      <c r="O132" s="29"/>
      <c r="P132" s="4"/>
    </row>
    <row r="133" spans="1:16" x14ac:dyDescent="0.25">
      <c r="B133" s="3"/>
      <c r="E133" s="16"/>
      <c r="F133" s="16"/>
      <c r="G133" s="16"/>
      <c r="H133" s="4"/>
      <c r="I133" s="29"/>
      <c r="J133" s="29"/>
      <c r="K133" s="29"/>
      <c r="L133" s="29"/>
      <c r="M133" s="29"/>
      <c r="N133" s="29"/>
      <c r="O133" s="29"/>
      <c r="P133" s="4"/>
    </row>
    <row r="134" spans="1:16" x14ac:dyDescent="0.25">
      <c r="A134" s="2">
        <f>A120+1</f>
        <v>2024</v>
      </c>
      <c r="B134" s="3">
        <f t="shared" ref="B134:B145" si="8">DATE(1,C134,1)</f>
        <v>2193</v>
      </c>
      <c r="C134">
        <v>61</v>
      </c>
      <c r="D134">
        <f>IF(D131=0,0,IF(D131+1&gt;RecapLineair!H$11,0,D131+1))</f>
        <v>61</v>
      </c>
      <c r="E134" s="16" t="str">
        <f>IF(D134=0,"n.v.t.",IF(RecapLineair!$I$22&lt;A$134,"nee",G134))</f>
        <v>nee</v>
      </c>
      <c r="F134" s="16">
        <f>IF(A$134=RecapLineair!$I$22,RecapLineair!$H$23,99)</f>
        <v>99</v>
      </c>
      <c r="G134" s="16" t="str">
        <f>IF(D134=0,"n.v.t.",(IF(D134&lt;=RecapLineair!$H$12,"ja","nee")))</f>
        <v>nee</v>
      </c>
      <c r="H134" s="4">
        <f>+P131</f>
        <v>54975.280000000021</v>
      </c>
      <c r="I134" s="4"/>
      <c r="J134" s="5">
        <f>IF(D134=0,0,ROUND(+H134*RecapLineair!$H$13/12,2))</f>
        <v>183.25</v>
      </c>
      <c r="K134" s="4"/>
      <c r="L134" s="4">
        <f>IF(E134="ja",0,IF(D134=0,0,(MIN(ROUND(IF(Selectie!$A$4=2,+RecapLineair!$L$20-J134,(IF(Selectie!$A$4=1,(RecapLineair!$H$14-RecapLineair!$H$15)/(RecapLineair!$H$11-RecapLineair!$H$12),0))),2),H134))))</f>
        <v>829.2</v>
      </c>
      <c r="M134" s="4"/>
      <c r="N134" s="4">
        <f t="shared" ref="N134:N201" si="9">J134+L134</f>
        <v>1012.45</v>
      </c>
      <c r="O134" s="4"/>
      <c r="P134" s="4">
        <f t="shared" si="3"/>
        <v>54146.080000000024</v>
      </c>
    </row>
    <row r="135" spans="1:16" x14ac:dyDescent="0.25">
      <c r="B135" s="3">
        <f t="shared" si="8"/>
        <v>2224</v>
      </c>
      <c r="C135">
        <v>62</v>
      </c>
      <c r="D135">
        <f>IF(D134=0,0,IF(D134+1&gt;RecapLineair!H$11,0,D134+1))</f>
        <v>62</v>
      </c>
      <c r="E135" s="16" t="str">
        <f>IF(D135=0,"n.v.t.",IF(RecapLineair!$I$22&lt;A$134,"nee",G135))</f>
        <v>nee</v>
      </c>
      <c r="F135" s="16">
        <f>IF(A$134=RecapLineair!$I$22,RecapLineair!$H$23,99)</f>
        <v>99</v>
      </c>
      <c r="G135" s="16" t="str">
        <f>IF(D135=0,"n.v.t.",(IF(D135&lt;=RecapLineair!$H$12,"ja","nee")))</f>
        <v>nee</v>
      </c>
      <c r="H135" s="4">
        <f t="shared" si="2"/>
        <v>54146.080000000024</v>
      </c>
      <c r="I135" s="4"/>
      <c r="J135" s="5">
        <f>IF(D135=0,0,ROUND(+H135*RecapLineair!$H$13/12,2))</f>
        <v>180.49</v>
      </c>
      <c r="K135" s="4"/>
      <c r="L135" s="4">
        <f>IF(E135="ja",0,IF(D135=0,0,(MIN(ROUND(IF(Selectie!$A$4=2,+RecapLineair!$L$20-J135,(IF(Selectie!$A$4=1,(RecapLineair!$H$14-RecapLineair!$H$15)/(RecapLineair!$H$11-RecapLineair!$H$12),0))),2),H135))))</f>
        <v>831.96</v>
      </c>
      <c r="M135" s="4"/>
      <c r="N135" s="4">
        <f t="shared" si="9"/>
        <v>1012.45</v>
      </c>
      <c r="O135" s="4"/>
      <c r="P135" s="4">
        <f t="shared" si="3"/>
        <v>53314.120000000024</v>
      </c>
    </row>
    <row r="136" spans="1:16" x14ac:dyDescent="0.25">
      <c r="B136" s="3">
        <f t="shared" si="8"/>
        <v>2252</v>
      </c>
      <c r="C136">
        <v>63</v>
      </c>
      <c r="D136">
        <f>IF(D135=0,0,IF(D135+1&gt;RecapLineair!H$11,0,D135+1))</f>
        <v>63</v>
      </c>
      <c r="E136" s="16" t="str">
        <f>IF(D136=0,"n.v.t.",IF(RecapLineair!$I$22&lt;A$134,"nee",G136))</f>
        <v>nee</v>
      </c>
      <c r="F136" s="16">
        <f>IF(A$134=RecapLineair!$I$22,RecapLineair!$H$23,99)</f>
        <v>99</v>
      </c>
      <c r="G136" s="16" t="str">
        <f>IF(D136=0,"n.v.t.",(IF(D136&lt;=RecapLineair!$H$12,"ja","nee")))</f>
        <v>nee</v>
      </c>
      <c r="H136" s="4">
        <f t="shared" si="2"/>
        <v>53314.120000000024</v>
      </c>
      <c r="I136" s="4"/>
      <c r="J136" s="5">
        <f>IF(D136=0,0,ROUND(+H136*RecapLineair!$H$13/12,2))</f>
        <v>177.71</v>
      </c>
      <c r="K136" s="4"/>
      <c r="L136" s="4">
        <f>IF(E136="ja",0,IF(D136=0,0,(MIN(ROUND(IF(Selectie!$A$4=2,+RecapLineair!$L$20-J136,(IF(Selectie!$A$4=1,(RecapLineair!$H$14-RecapLineair!$H$15)/(RecapLineair!$H$11-RecapLineair!$H$12),0))),2),H136))))</f>
        <v>834.74</v>
      </c>
      <c r="M136" s="4"/>
      <c r="N136" s="4">
        <f t="shared" si="9"/>
        <v>1012.45</v>
      </c>
      <c r="O136" s="4"/>
      <c r="P136" s="4">
        <f t="shared" si="3"/>
        <v>52479.380000000026</v>
      </c>
    </row>
    <row r="137" spans="1:16" x14ac:dyDescent="0.25">
      <c r="B137" s="3">
        <f t="shared" si="8"/>
        <v>2283</v>
      </c>
      <c r="C137">
        <v>64</v>
      </c>
      <c r="D137">
        <f>IF(D136=0,0,IF(D136+1&gt;RecapLineair!H$11,0,D136+1))</f>
        <v>64</v>
      </c>
      <c r="E137" s="16" t="str">
        <f>IF(D137=0,"n.v.t.",IF(RecapLineair!$I$22&lt;A$134,"nee",G137))</f>
        <v>nee</v>
      </c>
      <c r="F137" s="16">
        <f>IF(A$134=RecapLineair!$I$22,RecapLineair!$H$23,99)</f>
        <v>99</v>
      </c>
      <c r="G137" s="16" t="str">
        <f>IF(D137=0,"n.v.t.",(IF(D137&lt;=RecapLineair!$H$12,"ja","nee")))</f>
        <v>nee</v>
      </c>
      <c r="H137" s="4">
        <f t="shared" si="2"/>
        <v>52479.380000000026</v>
      </c>
      <c r="I137" s="4"/>
      <c r="J137" s="5">
        <f>IF(D137=0,0,ROUND(+H137*RecapLineair!$H$13/12,2))</f>
        <v>174.93</v>
      </c>
      <c r="K137" s="4"/>
      <c r="L137" s="4">
        <f>IF(E137="ja",0,IF(D137=0,0,(MIN(ROUND(IF(Selectie!$A$4=2,+RecapLineair!$L$20-J137,(IF(Selectie!$A$4=1,(RecapLineair!$H$14-RecapLineair!$H$15)/(RecapLineair!$H$11-RecapLineair!$H$12),0))),2),H137))))</f>
        <v>837.52</v>
      </c>
      <c r="M137" s="4"/>
      <c r="N137" s="4">
        <f t="shared" si="9"/>
        <v>1012.45</v>
      </c>
      <c r="O137" s="4"/>
      <c r="P137" s="4">
        <f t="shared" si="3"/>
        <v>51641.86000000003</v>
      </c>
    </row>
    <row r="138" spans="1:16" x14ac:dyDescent="0.25">
      <c r="B138" s="3">
        <f t="shared" si="8"/>
        <v>2313</v>
      </c>
      <c r="C138">
        <v>65</v>
      </c>
      <c r="D138">
        <f>IF(D137=0,0,IF(D137+1&gt;RecapLineair!H$11,0,D137+1))</f>
        <v>65</v>
      </c>
      <c r="E138" s="16" t="str">
        <f>IF(D138=0,"n.v.t.",IF(RecapLineair!$I$22&lt;A$134,"nee",G138))</f>
        <v>nee</v>
      </c>
      <c r="F138" s="16">
        <f>IF(A$134=RecapLineair!$I$22,RecapLineair!$H$23,99)</f>
        <v>99</v>
      </c>
      <c r="G138" s="16" t="str">
        <f>IF(D138=0,"n.v.t.",(IF(D138&lt;=RecapLineair!$H$12,"ja","nee")))</f>
        <v>nee</v>
      </c>
      <c r="H138" s="4">
        <f t="shared" si="2"/>
        <v>51641.86000000003</v>
      </c>
      <c r="I138" s="4"/>
      <c r="J138" s="5">
        <f>IF(D138=0,0,ROUND(+H138*RecapLineair!$H$13/12,2))</f>
        <v>172.14</v>
      </c>
      <c r="K138" s="4"/>
      <c r="L138" s="4">
        <f>IF(E138="ja",0,IF(D138=0,0,(MIN(ROUND(IF(Selectie!$A$4=2,+RecapLineair!$L$20-J138,(IF(Selectie!$A$4=1,(RecapLineair!$H$14-RecapLineair!$H$15)/(RecapLineair!$H$11-RecapLineair!$H$12),0))),2),H138))))</f>
        <v>840.31</v>
      </c>
      <c r="M138" s="4"/>
      <c r="N138" s="4">
        <f t="shared" si="9"/>
        <v>1012.4499999999999</v>
      </c>
      <c r="O138" s="4"/>
      <c r="P138" s="4">
        <f t="shared" si="3"/>
        <v>50801.550000000032</v>
      </c>
    </row>
    <row r="139" spans="1:16" x14ac:dyDescent="0.25">
      <c r="B139" s="3">
        <f t="shared" si="8"/>
        <v>2344</v>
      </c>
      <c r="C139">
        <v>66</v>
      </c>
      <c r="D139">
        <f>IF(D138=0,0,IF(D138+1&gt;RecapLineair!H$11,0,D138+1))</f>
        <v>66</v>
      </c>
      <c r="E139" s="16" t="str">
        <f>IF(D139=0,"n.v.t.",IF(RecapLineair!$I$22&lt;A$134,"nee",G139))</f>
        <v>nee</v>
      </c>
      <c r="F139" s="16">
        <f>IF(A$134=RecapLineair!$I$22,RecapLineair!$H$23,99)</f>
        <v>99</v>
      </c>
      <c r="G139" s="16" t="str">
        <f>IF(D139=0,"n.v.t.",(IF(D139&lt;=RecapLineair!$H$12,"ja","nee")))</f>
        <v>nee</v>
      </c>
      <c r="H139" s="4">
        <f t="shared" si="2"/>
        <v>50801.550000000032</v>
      </c>
      <c r="I139" s="4"/>
      <c r="J139" s="5">
        <f>IF(D139=0,0,ROUND(+H139*RecapLineair!$H$13/12,2))</f>
        <v>169.34</v>
      </c>
      <c r="K139" s="4"/>
      <c r="L139" s="4">
        <f>IF(E139="ja",0,IF(D139=0,0,(MIN(ROUND(IF(Selectie!$A$4=2,+RecapLineair!$L$20-J139,(IF(Selectie!$A$4=1,(RecapLineair!$H$14-RecapLineair!$H$15)/(RecapLineair!$H$11-RecapLineair!$H$12),0))),2),H139))))</f>
        <v>843.11</v>
      </c>
      <c r="M139" s="4"/>
      <c r="N139" s="4">
        <f t="shared" si="9"/>
        <v>1012.45</v>
      </c>
      <c r="O139" s="4"/>
      <c r="P139" s="4">
        <f t="shared" si="3"/>
        <v>49958.440000000031</v>
      </c>
    </row>
    <row r="140" spans="1:16" x14ac:dyDescent="0.25">
      <c r="B140" s="3">
        <f t="shared" si="8"/>
        <v>2374</v>
      </c>
      <c r="C140">
        <v>67</v>
      </c>
      <c r="D140">
        <f>IF(D139=0,0,IF(D139+1&gt;RecapLineair!H$11,0,D139+1))</f>
        <v>67</v>
      </c>
      <c r="E140" s="16" t="str">
        <f>IF(D140=0,"n.v.t.",IF(RecapLineair!$I$22&lt;A$134,"nee",G140))</f>
        <v>nee</v>
      </c>
      <c r="F140" s="16">
        <f>IF(A$134=RecapLineair!$I$22,RecapLineair!$H$23,99)</f>
        <v>99</v>
      </c>
      <c r="G140" s="16" t="str">
        <f>IF(D140=0,"n.v.t.",(IF(D140&lt;=RecapLineair!$H$12,"ja","nee")))</f>
        <v>nee</v>
      </c>
      <c r="H140" s="4">
        <f t="shared" ref="H140:H201" si="10">+P139</f>
        <v>49958.440000000031</v>
      </c>
      <c r="I140" s="4"/>
      <c r="J140" s="5">
        <f>IF(D140=0,0,ROUND(+H140*RecapLineair!$H$13/12,2))</f>
        <v>166.53</v>
      </c>
      <c r="K140" s="4"/>
      <c r="L140" s="4">
        <f>IF(E140="ja",0,IF(D140=0,0,(MIN(ROUND(IF(Selectie!$A$4=2,+RecapLineair!$L$20-J140,(IF(Selectie!$A$4=1,(RecapLineair!$H$14-RecapLineair!$H$15)/(RecapLineair!$H$11-RecapLineair!$H$12),0))),2),H140))))</f>
        <v>845.92</v>
      </c>
      <c r="M140" s="4"/>
      <c r="N140" s="4">
        <f t="shared" si="9"/>
        <v>1012.4499999999999</v>
      </c>
      <c r="O140" s="4"/>
      <c r="P140" s="4">
        <f t="shared" ref="P140:P201" si="11">+H140-L140</f>
        <v>49112.520000000033</v>
      </c>
    </row>
    <row r="141" spans="1:16" x14ac:dyDescent="0.25">
      <c r="B141" s="3">
        <f t="shared" si="8"/>
        <v>2405</v>
      </c>
      <c r="C141">
        <v>68</v>
      </c>
      <c r="D141">
        <f>IF(D140=0,0,IF(D140+1&gt;RecapLineair!H$11,0,D140+1))</f>
        <v>68</v>
      </c>
      <c r="E141" s="16" t="str">
        <f>IF(D141=0,"n.v.t.",IF(RecapLineair!$I$22&lt;A$134,"nee",G141))</f>
        <v>nee</v>
      </c>
      <c r="F141" s="16">
        <f>IF(A$134=RecapLineair!$I$22,RecapLineair!$H$23,99)</f>
        <v>99</v>
      </c>
      <c r="G141" s="16" t="str">
        <f>IF(D141=0,"n.v.t.",(IF(D141&lt;=RecapLineair!$H$12,"ja","nee")))</f>
        <v>nee</v>
      </c>
      <c r="H141" s="4">
        <f t="shared" si="10"/>
        <v>49112.520000000033</v>
      </c>
      <c r="I141" s="4"/>
      <c r="J141" s="5">
        <f>IF(D141=0,0,ROUND(+H141*RecapLineair!$H$13/12,2))</f>
        <v>163.71</v>
      </c>
      <c r="K141" s="4"/>
      <c r="L141" s="4">
        <f>IF(E141="ja",0,IF(D141=0,0,(MIN(ROUND(IF(Selectie!$A$4=2,+RecapLineair!$L$20-J141,(IF(Selectie!$A$4=1,(RecapLineair!$H$14-RecapLineair!$H$15)/(RecapLineair!$H$11-RecapLineair!$H$12),0))),2),H141))))</f>
        <v>848.74</v>
      </c>
      <c r="M141" s="4"/>
      <c r="N141" s="4">
        <f t="shared" si="9"/>
        <v>1012.45</v>
      </c>
      <c r="O141" s="4"/>
      <c r="P141" s="4">
        <f t="shared" si="11"/>
        <v>48263.780000000035</v>
      </c>
    </row>
    <row r="142" spans="1:16" x14ac:dyDescent="0.25">
      <c r="B142" s="3">
        <f t="shared" si="8"/>
        <v>2436</v>
      </c>
      <c r="C142">
        <v>69</v>
      </c>
      <c r="D142">
        <f>IF(D141=0,0,IF(D141+1&gt;RecapLineair!H$11,0,D141+1))</f>
        <v>69</v>
      </c>
      <c r="E142" s="16" t="str">
        <f>IF(D142=0,"n.v.t.",IF(RecapLineair!$I$22&lt;A$134,"nee",G142))</f>
        <v>nee</v>
      </c>
      <c r="F142" s="16">
        <f>IF(A$134=RecapLineair!$I$22,RecapLineair!$H$23,99)</f>
        <v>99</v>
      </c>
      <c r="G142" s="16" t="str">
        <f>IF(D142=0,"n.v.t.",(IF(D142&lt;=RecapLineair!$H$12,"ja","nee")))</f>
        <v>nee</v>
      </c>
      <c r="H142" s="4">
        <f t="shared" si="10"/>
        <v>48263.780000000035</v>
      </c>
      <c r="I142" s="4"/>
      <c r="J142" s="5">
        <f>IF(D142=0,0,ROUND(+H142*RecapLineair!$H$13/12,2))</f>
        <v>160.88</v>
      </c>
      <c r="K142" s="4"/>
      <c r="L142" s="4">
        <f>IF(E142="ja",0,IF(D142=0,0,(MIN(ROUND(IF(Selectie!$A$4=2,+RecapLineair!$L$20-J142,(IF(Selectie!$A$4=1,(RecapLineair!$H$14-RecapLineair!$H$15)/(RecapLineair!$H$11-RecapLineair!$H$12),0))),2),H142))))</f>
        <v>851.57</v>
      </c>
      <c r="M142" s="4"/>
      <c r="N142" s="4">
        <f t="shared" si="9"/>
        <v>1012.45</v>
      </c>
      <c r="O142" s="4"/>
      <c r="P142" s="4">
        <f t="shared" si="11"/>
        <v>47412.210000000036</v>
      </c>
    </row>
    <row r="143" spans="1:16" x14ac:dyDescent="0.25">
      <c r="B143" s="3">
        <f t="shared" si="8"/>
        <v>2466</v>
      </c>
      <c r="C143">
        <v>70</v>
      </c>
      <c r="D143">
        <f>IF(D142=0,0,IF(D142+1&gt;RecapLineair!H$11,0,D142+1))</f>
        <v>70</v>
      </c>
      <c r="E143" s="16" t="str">
        <f>IF(D143=0,"n.v.t.",IF(RecapLineair!$I$22&lt;A$134,"nee",G143))</f>
        <v>nee</v>
      </c>
      <c r="F143" s="16">
        <f>IF(A$134=RecapLineair!$I$22,RecapLineair!$H$23,99)</f>
        <v>99</v>
      </c>
      <c r="G143" s="16" t="str">
        <f>IF(D143=0,"n.v.t.",(IF(D143&lt;=RecapLineair!$H$12,"ja","nee")))</f>
        <v>nee</v>
      </c>
      <c r="H143" s="4">
        <f t="shared" si="10"/>
        <v>47412.210000000036</v>
      </c>
      <c r="I143" s="4"/>
      <c r="J143" s="5">
        <f>IF(D143=0,0,ROUND(+H143*RecapLineair!$H$13/12,2))</f>
        <v>158.04</v>
      </c>
      <c r="K143" s="4"/>
      <c r="L143" s="4">
        <f>IF(E143="ja",0,IF(D143=0,0,(MIN(ROUND(IF(Selectie!$A$4=2,+RecapLineair!$L$20-J143,(IF(Selectie!$A$4=1,(RecapLineair!$H$14-RecapLineair!$H$15)/(RecapLineair!$H$11-RecapLineair!$H$12),0))),2),H143))))</f>
        <v>854.41</v>
      </c>
      <c r="M143" s="4"/>
      <c r="N143" s="4">
        <f t="shared" si="9"/>
        <v>1012.4499999999999</v>
      </c>
      <c r="O143" s="4"/>
      <c r="P143" s="4">
        <f t="shared" si="11"/>
        <v>46557.800000000032</v>
      </c>
    </row>
    <row r="144" spans="1:16" x14ac:dyDescent="0.25">
      <c r="B144" s="3">
        <f t="shared" si="8"/>
        <v>2497</v>
      </c>
      <c r="C144">
        <v>71</v>
      </c>
      <c r="D144">
        <f>IF(D143=0,0,IF(D143+1&gt;RecapLineair!H$11,0,D143+1))</f>
        <v>71</v>
      </c>
      <c r="E144" s="16" t="str">
        <f>IF(D144=0,"n.v.t.",IF(RecapLineair!$I$22&lt;A$134,"nee",G144))</f>
        <v>nee</v>
      </c>
      <c r="F144" s="16">
        <f>IF(A$134=RecapLineair!$I$22,RecapLineair!$H$23,99)</f>
        <v>99</v>
      </c>
      <c r="G144" s="16" t="str">
        <f>IF(D144=0,"n.v.t.",(IF(D144&lt;=RecapLineair!$H$12,"ja","nee")))</f>
        <v>nee</v>
      </c>
      <c r="H144" s="4">
        <f t="shared" si="10"/>
        <v>46557.800000000032</v>
      </c>
      <c r="I144" s="4"/>
      <c r="J144" s="5">
        <f>IF(D144=0,0,ROUND(+H144*RecapLineair!$H$13/12,2))</f>
        <v>155.19</v>
      </c>
      <c r="K144" s="4"/>
      <c r="L144" s="4">
        <f>IF(E144="ja",0,IF(D144=0,0,(MIN(ROUND(IF(Selectie!$A$4=2,+RecapLineair!$L$20-J144,(IF(Selectie!$A$4=1,(RecapLineair!$H$14-RecapLineair!$H$15)/(RecapLineair!$H$11-RecapLineair!$H$12),0))),2),H144))))</f>
        <v>857.26</v>
      </c>
      <c r="M144" s="4"/>
      <c r="N144" s="4">
        <f t="shared" si="9"/>
        <v>1012.45</v>
      </c>
      <c r="O144" s="4"/>
      <c r="P144" s="4">
        <f t="shared" si="11"/>
        <v>45700.54000000003</v>
      </c>
    </row>
    <row r="145" spans="1:16" x14ac:dyDescent="0.25">
      <c r="B145" s="3">
        <f t="shared" si="8"/>
        <v>2527</v>
      </c>
      <c r="C145">
        <v>72</v>
      </c>
      <c r="D145">
        <f>IF(D144=0,0,IF(D144+1&gt;RecapLineair!H$11,0,D144+1))</f>
        <v>72</v>
      </c>
      <c r="E145" s="16" t="str">
        <f>IF(D145=0,"n.v.t.",IF(RecapLineair!$I$22&lt;A$134,"nee",G145))</f>
        <v>nee</v>
      </c>
      <c r="F145" s="16">
        <f>IF(A$134=RecapLineair!$I$22,RecapLineair!$H$23,99)</f>
        <v>99</v>
      </c>
      <c r="G145" s="16" t="str">
        <f>IF(D145=0,"n.v.t.",(IF(D145&lt;=RecapLineair!$H$12,"ja","nee")))</f>
        <v>nee</v>
      </c>
      <c r="H145" s="4">
        <f t="shared" si="10"/>
        <v>45700.54000000003</v>
      </c>
      <c r="I145" s="4"/>
      <c r="J145" s="5">
        <f>IF(D145=0,0,ROUND(+H145*RecapLineair!$H$13/12,2))</f>
        <v>152.34</v>
      </c>
      <c r="K145" s="4"/>
      <c r="L145" s="4">
        <f>IF(E145="ja",0,IF(D145=0,0,(MIN(ROUND(IF(Selectie!$A$4=2,+RecapLineair!$L$20-J145,(IF(Selectie!$A$4=1,(RecapLineair!$H$14-RecapLineair!$H$15)/(RecapLineair!$H$11-RecapLineair!$H$12),0))),2),H145))))</f>
        <v>860.11</v>
      </c>
      <c r="M145" s="4"/>
      <c r="N145" s="4">
        <f t="shared" si="9"/>
        <v>1012.45</v>
      </c>
      <c r="O145" s="4"/>
      <c r="P145" s="4">
        <f t="shared" si="11"/>
        <v>44840.430000000029</v>
      </c>
    </row>
    <row r="146" spans="1:16" x14ac:dyDescent="0.25">
      <c r="B146" s="3"/>
      <c r="E146" s="16"/>
      <c r="F146" s="16"/>
      <c r="G146" s="16"/>
      <c r="H146" s="4"/>
      <c r="I146" s="29"/>
      <c r="J146" s="28">
        <f>SUM(J134:J145)</f>
        <v>2014.55</v>
      </c>
      <c r="K146" s="29"/>
      <c r="L146" s="28">
        <f>SUM(L134:L145)</f>
        <v>10134.85</v>
      </c>
      <c r="M146" s="29"/>
      <c r="N146" s="28">
        <f>J146+L146</f>
        <v>12149.4</v>
      </c>
      <c r="O146" s="29"/>
      <c r="P146" s="4"/>
    </row>
    <row r="147" spans="1:16" x14ac:dyDescent="0.25">
      <c r="B147" s="3"/>
      <c r="E147" s="16"/>
      <c r="F147" s="16"/>
      <c r="G147" s="16"/>
      <c r="H147" s="4"/>
      <c r="I147" s="29"/>
      <c r="J147" s="29"/>
      <c r="K147" s="29"/>
      <c r="L147" s="29"/>
      <c r="M147" s="29"/>
      <c r="N147" s="29"/>
      <c r="O147" s="29"/>
      <c r="P147" s="4"/>
    </row>
    <row r="148" spans="1:16" x14ac:dyDescent="0.25">
      <c r="A148" s="2">
        <f>A134+1</f>
        <v>2025</v>
      </c>
      <c r="B148" s="3">
        <f t="shared" ref="B148:B159" si="12">DATE(1,C148,1)</f>
        <v>2558</v>
      </c>
      <c r="C148">
        <v>73</v>
      </c>
      <c r="D148">
        <f>IF(D145=0,0,IF(D145+1&gt;RecapLineair!H$11,0,D145+1))</f>
        <v>73</v>
      </c>
      <c r="E148" s="16" t="str">
        <f>IF(D148=0,"n.v.t.",IF(RecapLineair!$I$22&lt;A$148,"nee",G148))</f>
        <v>nee</v>
      </c>
      <c r="F148" s="16">
        <f>IF(A$148=RecapLineair!$I$22,RecapLineair!$H$23,99)</f>
        <v>99</v>
      </c>
      <c r="G148" s="16" t="str">
        <f>IF(D148=0,"n.v.t.",(IF(D148&lt;=RecapLineair!$H$12,"ja","nee")))</f>
        <v>nee</v>
      </c>
      <c r="H148" s="4">
        <f>+P145</f>
        <v>44840.430000000029</v>
      </c>
      <c r="I148" s="4"/>
      <c r="J148" s="5">
        <f>IF(D148=0,0,ROUND(+H148*RecapLineair!$H$13/12,2))</f>
        <v>149.47</v>
      </c>
      <c r="K148" s="4"/>
      <c r="L148" s="4">
        <f>IF(E148="ja",0,IF(D148=0,0,(MIN(ROUND(IF(Selectie!$A$4=2,+RecapLineair!$L$20-J148,(IF(Selectie!$A$4=1,(RecapLineair!$H$14-RecapLineair!$H$15)/(RecapLineair!$H$11-RecapLineair!$H$12),0))),2),H148))))</f>
        <v>862.98</v>
      </c>
      <c r="M148" s="4"/>
      <c r="N148" s="4">
        <f t="shared" si="9"/>
        <v>1012.45</v>
      </c>
      <c r="O148" s="4"/>
      <c r="P148" s="4">
        <f t="shared" si="11"/>
        <v>43977.450000000026</v>
      </c>
    </row>
    <row r="149" spans="1:16" x14ac:dyDescent="0.25">
      <c r="B149" s="3">
        <f t="shared" si="12"/>
        <v>2589</v>
      </c>
      <c r="C149">
        <v>74</v>
      </c>
      <c r="D149">
        <f>IF(D148=0,0,IF(D148+1&gt;RecapLineair!H$11,0,D148+1))</f>
        <v>74</v>
      </c>
      <c r="E149" s="16" t="str">
        <f>IF(D149=0,"n.v.t.",IF(RecapLineair!$I$22&lt;A$148,"nee",G149))</f>
        <v>nee</v>
      </c>
      <c r="F149" s="16">
        <f>IF(A$148=RecapLineair!$I$22,RecapLineair!$H$23,99)</f>
        <v>99</v>
      </c>
      <c r="G149" s="16" t="str">
        <f>IF(D149=0,"n.v.t.",(IF(D149&lt;=RecapLineair!$H$12,"ja","nee")))</f>
        <v>nee</v>
      </c>
      <c r="H149" s="4">
        <f t="shared" si="10"/>
        <v>43977.450000000026</v>
      </c>
      <c r="I149" s="4"/>
      <c r="J149" s="5">
        <f>IF(D149=0,0,ROUND(+H149*RecapLineair!$H$13/12,2))</f>
        <v>146.59</v>
      </c>
      <c r="K149" s="4"/>
      <c r="L149" s="4">
        <f>IF(E149="ja",0,IF(D149=0,0,(MIN(ROUND(IF(Selectie!$A$4=2,+RecapLineair!$L$20-J149,(IF(Selectie!$A$4=1,(RecapLineair!$H$14-RecapLineair!$H$15)/(RecapLineair!$H$11-RecapLineair!$H$12),0))),2),H149))))</f>
        <v>865.86</v>
      </c>
      <c r="M149" s="4"/>
      <c r="N149" s="4">
        <f t="shared" si="9"/>
        <v>1012.45</v>
      </c>
      <c r="O149" s="4"/>
      <c r="P149" s="4">
        <f t="shared" si="11"/>
        <v>43111.590000000026</v>
      </c>
    </row>
    <row r="150" spans="1:16" x14ac:dyDescent="0.25">
      <c r="B150" s="3">
        <f t="shared" si="12"/>
        <v>2617</v>
      </c>
      <c r="C150">
        <v>75</v>
      </c>
      <c r="D150">
        <f>IF(D149=0,0,IF(D149+1&gt;RecapLineair!H$11,0,D149+1))</f>
        <v>75</v>
      </c>
      <c r="E150" s="16" t="str">
        <f>IF(D150=0,"n.v.t.",IF(RecapLineair!$I$22&lt;A$148,"nee",G150))</f>
        <v>nee</v>
      </c>
      <c r="F150" s="16">
        <f>IF(A$148=RecapLineair!$I$22,RecapLineair!$H$23,99)</f>
        <v>99</v>
      </c>
      <c r="G150" s="16" t="str">
        <f>IF(D150=0,"n.v.t.",(IF(D150&lt;=RecapLineair!$H$12,"ja","nee")))</f>
        <v>nee</v>
      </c>
      <c r="H150" s="4">
        <f t="shared" si="10"/>
        <v>43111.590000000026</v>
      </c>
      <c r="I150" s="4"/>
      <c r="J150" s="5">
        <f>IF(D150=0,0,ROUND(+H150*RecapLineair!$H$13/12,2))</f>
        <v>143.71</v>
      </c>
      <c r="K150" s="4"/>
      <c r="L150" s="4">
        <f>IF(E150="ja",0,IF(D150=0,0,(MIN(ROUND(IF(Selectie!$A$4=2,+RecapLineair!$L$20-J150,(IF(Selectie!$A$4=1,(RecapLineair!$H$14-RecapLineair!$H$15)/(RecapLineair!$H$11-RecapLineair!$H$12),0))),2),H150))))</f>
        <v>868.74</v>
      </c>
      <c r="M150" s="4"/>
      <c r="N150" s="4">
        <f t="shared" si="9"/>
        <v>1012.45</v>
      </c>
      <c r="O150" s="4"/>
      <c r="P150" s="4">
        <f t="shared" si="11"/>
        <v>42242.850000000028</v>
      </c>
    </row>
    <row r="151" spans="1:16" x14ac:dyDescent="0.25">
      <c r="B151" s="3">
        <f t="shared" si="12"/>
        <v>2648</v>
      </c>
      <c r="C151">
        <v>76</v>
      </c>
      <c r="D151">
        <f>IF(D150=0,0,IF(D150+1&gt;RecapLineair!H$11,0,D150+1))</f>
        <v>76</v>
      </c>
      <c r="E151" s="16" t="str">
        <f>IF(D151=0,"n.v.t.",IF(RecapLineair!$I$22&lt;A$148,"nee",G151))</f>
        <v>nee</v>
      </c>
      <c r="F151" s="16">
        <f>IF(A$148=RecapLineair!$I$22,RecapLineair!$H$23,99)</f>
        <v>99</v>
      </c>
      <c r="G151" s="16" t="str">
        <f>IF(D151=0,"n.v.t.",(IF(D151&lt;=RecapLineair!$H$12,"ja","nee")))</f>
        <v>nee</v>
      </c>
      <c r="H151" s="4">
        <f t="shared" si="10"/>
        <v>42242.850000000028</v>
      </c>
      <c r="I151" s="4"/>
      <c r="J151" s="5">
        <f>IF(D151=0,0,ROUND(+H151*RecapLineair!$H$13/12,2))</f>
        <v>140.81</v>
      </c>
      <c r="K151" s="4"/>
      <c r="L151" s="4">
        <f>IF(E151="ja",0,IF(D151=0,0,(MIN(ROUND(IF(Selectie!$A$4=2,+RecapLineair!$L$20-J151,(IF(Selectie!$A$4=1,(RecapLineair!$H$14-RecapLineair!$H$15)/(RecapLineair!$H$11-RecapLineair!$H$12),0))),2),H151))))</f>
        <v>871.64</v>
      </c>
      <c r="M151" s="4"/>
      <c r="N151" s="4">
        <f t="shared" si="9"/>
        <v>1012.45</v>
      </c>
      <c r="O151" s="4"/>
      <c r="P151" s="4">
        <f t="shared" si="11"/>
        <v>41371.210000000028</v>
      </c>
    </row>
    <row r="152" spans="1:16" x14ac:dyDescent="0.25">
      <c r="B152" s="3">
        <f t="shared" si="12"/>
        <v>2678</v>
      </c>
      <c r="C152">
        <v>77</v>
      </c>
      <c r="D152">
        <f>IF(D151=0,0,IF(D151+1&gt;RecapLineair!H$11,0,D151+1))</f>
        <v>77</v>
      </c>
      <c r="E152" s="16" t="str">
        <f>IF(D152=0,"n.v.t.",IF(RecapLineair!$I$22&lt;A$148,"nee",G152))</f>
        <v>nee</v>
      </c>
      <c r="F152" s="16">
        <f>IF(A$148=RecapLineair!$I$22,RecapLineair!$H$23,99)</f>
        <v>99</v>
      </c>
      <c r="G152" s="16" t="str">
        <f>IF(D152=0,"n.v.t.",(IF(D152&lt;=RecapLineair!$H$12,"ja","nee")))</f>
        <v>nee</v>
      </c>
      <c r="H152" s="4">
        <f t="shared" si="10"/>
        <v>41371.210000000028</v>
      </c>
      <c r="I152" s="4"/>
      <c r="J152" s="5">
        <f>IF(D152=0,0,ROUND(+H152*RecapLineair!$H$13/12,2))</f>
        <v>137.9</v>
      </c>
      <c r="K152" s="4"/>
      <c r="L152" s="4">
        <f>IF(E152="ja",0,IF(D152=0,0,(MIN(ROUND(IF(Selectie!$A$4=2,+RecapLineair!$L$20-J152,(IF(Selectie!$A$4=1,(RecapLineair!$H$14-RecapLineair!$H$15)/(RecapLineair!$H$11-RecapLineair!$H$12),0))),2),H152))))</f>
        <v>874.55</v>
      </c>
      <c r="M152" s="4"/>
      <c r="N152" s="4">
        <f t="shared" si="9"/>
        <v>1012.4499999999999</v>
      </c>
      <c r="O152" s="4"/>
      <c r="P152" s="4">
        <f t="shared" si="11"/>
        <v>40496.660000000025</v>
      </c>
    </row>
    <row r="153" spans="1:16" x14ac:dyDescent="0.25">
      <c r="B153" s="3">
        <f t="shared" si="12"/>
        <v>2709</v>
      </c>
      <c r="C153">
        <v>78</v>
      </c>
      <c r="D153">
        <f>IF(D152=0,0,IF(D152+1&gt;RecapLineair!H$11,0,D152+1))</f>
        <v>78</v>
      </c>
      <c r="E153" s="16" t="str">
        <f>IF(D153=0,"n.v.t.",IF(RecapLineair!$I$22&lt;A$148,"nee",G153))</f>
        <v>nee</v>
      </c>
      <c r="F153" s="16">
        <f>IF(A$148=RecapLineair!$I$22,RecapLineair!$H$23,99)</f>
        <v>99</v>
      </c>
      <c r="G153" s="16" t="str">
        <f>IF(D153=0,"n.v.t.",(IF(D153&lt;=RecapLineair!$H$12,"ja","nee")))</f>
        <v>nee</v>
      </c>
      <c r="H153" s="4">
        <f t="shared" si="10"/>
        <v>40496.660000000025</v>
      </c>
      <c r="I153" s="4"/>
      <c r="J153" s="5">
        <f>IF(D153=0,0,ROUND(+H153*RecapLineair!$H$13/12,2))</f>
        <v>134.99</v>
      </c>
      <c r="K153" s="4"/>
      <c r="L153" s="4">
        <f>IF(E153="ja",0,IF(D153=0,0,(MIN(ROUND(IF(Selectie!$A$4=2,+RecapLineair!$L$20-J153,(IF(Selectie!$A$4=1,(RecapLineair!$H$14-RecapLineair!$H$15)/(RecapLineair!$H$11-RecapLineair!$H$12),0))),2),H153))))</f>
        <v>877.46</v>
      </c>
      <c r="M153" s="4"/>
      <c r="N153" s="4">
        <f t="shared" si="9"/>
        <v>1012.45</v>
      </c>
      <c r="O153" s="4"/>
      <c r="P153" s="4">
        <f t="shared" si="11"/>
        <v>39619.200000000026</v>
      </c>
    </row>
    <row r="154" spans="1:16" x14ac:dyDescent="0.25">
      <c r="B154" s="3">
        <f t="shared" si="12"/>
        <v>2739</v>
      </c>
      <c r="C154">
        <v>79</v>
      </c>
      <c r="D154">
        <f>IF(D153=0,0,IF(D153+1&gt;RecapLineair!H$11,0,D153+1))</f>
        <v>79</v>
      </c>
      <c r="E154" s="16" t="str">
        <f>IF(D154=0,"n.v.t.",IF(RecapLineair!$I$22&lt;A$148,"nee",G154))</f>
        <v>nee</v>
      </c>
      <c r="F154" s="16">
        <f>IF(A$148=RecapLineair!$I$22,RecapLineair!$H$23,99)</f>
        <v>99</v>
      </c>
      <c r="G154" s="16" t="str">
        <f>IF(D154=0,"n.v.t.",(IF(D154&lt;=RecapLineair!$H$12,"ja","nee")))</f>
        <v>nee</v>
      </c>
      <c r="H154" s="4">
        <f t="shared" si="10"/>
        <v>39619.200000000026</v>
      </c>
      <c r="I154" s="4"/>
      <c r="J154" s="5">
        <f>IF(D154=0,0,ROUND(+H154*RecapLineair!$H$13/12,2))</f>
        <v>132.06</v>
      </c>
      <c r="K154" s="4"/>
      <c r="L154" s="4">
        <f>IF(E154="ja",0,IF(D154=0,0,(MIN(ROUND(IF(Selectie!$A$4=2,+RecapLineair!$L$20-J154,(IF(Selectie!$A$4=1,(RecapLineair!$H$14-RecapLineair!$H$15)/(RecapLineair!$H$11-RecapLineair!$H$12),0))),2),H154))))</f>
        <v>880.39</v>
      </c>
      <c r="M154" s="4"/>
      <c r="N154" s="4">
        <f t="shared" si="9"/>
        <v>1012.45</v>
      </c>
      <c r="O154" s="4"/>
      <c r="P154" s="4">
        <f t="shared" si="11"/>
        <v>38738.810000000027</v>
      </c>
    </row>
    <row r="155" spans="1:16" x14ac:dyDescent="0.25">
      <c r="B155" s="3">
        <f t="shared" si="12"/>
        <v>2770</v>
      </c>
      <c r="C155">
        <v>80</v>
      </c>
      <c r="D155">
        <f>IF(D154=0,0,IF(D154+1&gt;RecapLineair!H$11,0,D154+1))</f>
        <v>80</v>
      </c>
      <c r="E155" s="16" t="str">
        <f>IF(D155=0,"n.v.t.",IF(RecapLineair!$I$22&lt;A$148,"nee",G155))</f>
        <v>nee</v>
      </c>
      <c r="F155" s="16">
        <f>IF(A$148=RecapLineair!$I$22,RecapLineair!$H$23,99)</f>
        <v>99</v>
      </c>
      <c r="G155" s="16" t="str">
        <f>IF(D155=0,"n.v.t.",(IF(D155&lt;=RecapLineair!$H$12,"ja","nee")))</f>
        <v>nee</v>
      </c>
      <c r="H155" s="4">
        <f t="shared" si="10"/>
        <v>38738.810000000027</v>
      </c>
      <c r="I155" s="4"/>
      <c r="J155" s="5">
        <f>IF(D155=0,0,ROUND(+H155*RecapLineair!$H$13/12,2))</f>
        <v>129.13</v>
      </c>
      <c r="K155" s="4"/>
      <c r="L155" s="4">
        <f>IF(E155="ja",0,IF(D155=0,0,(MIN(ROUND(IF(Selectie!$A$4=2,+RecapLineair!$L$20-J155,(IF(Selectie!$A$4=1,(RecapLineair!$H$14-RecapLineair!$H$15)/(RecapLineair!$H$11-RecapLineair!$H$12),0))),2),H155))))</f>
        <v>883.32</v>
      </c>
      <c r="M155" s="4"/>
      <c r="N155" s="4">
        <f t="shared" si="9"/>
        <v>1012.45</v>
      </c>
      <c r="O155" s="4"/>
      <c r="P155" s="4">
        <f t="shared" si="11"/>
        <v>37855.490000000027</v>
      </c>
    </row>
    <row r="156" spans="1:16" x14ac:dyDescent="0.25">
      <c r="B156" s="3">
        <f t="shared" si="12"/>
        <v>2801</v>
      </c>
      <c r="C156">
        <v>81</v>
      </c>
      <c r="D156">
        <f>IF(D155=0,0,IF(D155+1&gt;RecapLineair!H$11,0,D155+1))</f>
        <v>81</v>
      </c>
      <c r="E156" s="16" t="str">
        <f>IF(D156=0,"n.v.t.",IF(RecapLineair!$I$22&lt;A$148,"nee",G156))</f>
        <v>nee</v>
      </c>
      <c r="F156" s="16">
        <f>IF(A$148=RecapLineair!$I$22,RecapLineair!$H$23,99)</f>
        <v>99</v>
      </c>
      <c r="G156" s="16" t="str">
        <f>IF(D156=0,"n.v.t.",(IF(D156&lt;=RecapLineair!$H$12,"ja","nee")))</f>
        <v>nee</v>
      </c>
      <c r="H156" s="4">
        <f t="shared" si="10"/>
        <v>37855.490000000027</v>
      </c>
      <c r="I156" s="4"/>
      <c r="J156" s="5">
        <f>IF(D156=0,0,ROUND(+H156*RecapLineair!$H$13/12,2))</f>
        <v>126.18</v>
      </c>
      <c r="K156" s="4"/>
      <c r="L156" s="4">
        <f>IF(E156="ja",0,IF(D156=0,0,(MIN(ROUND(IF(Selectie!$A$4=2,+RecapLineair!$L$20-J156,(IF(Selectie!$A$4=1,(RecapLineair!$H$14-RecapLineair!$H$15)/(RecapLineair!$H$11-RecapLineair!$H$12),0))),2),H156))))</f>
        <v>886.27</v>
      </c>
      <c r="M156" s="4"/>
      <c r="N156" s="4">
        <f t="shared" si="9"/>
        <v>1012.45</v>
      </c>
      <c r="O156" s="4"/>
      <c r="P156" s="4">
        <f t="shared" si="11"/>
        <v>36969.22000000003</v>
      </c>
    </row>
    <row r="157" spans="1:16" x14ac:dyDescent="0.25">
      <c r="B157" s="3">
        <f t="shared" si="12"/>
        <v>2831</v>
      </c>
      <c r="C157">
        <v>82</v>
      </c>
      <c r="D157">
        <f>IF(D156=0,0,IF(D156+1&gt;RecapLineair!H$11,0,D156+1))</f>
        <v>82</v>
      </c>
      <c r="E157" s="16" t="str">
        <f>IF(D157=0,"n.v.t.",IF(RecapLineair!$I$22&lt;A$148,"nee",G157))</f>
        <v>nee</v>
      </c>
      <c r="F157" s="16">
        <f>IF(A$148=RecapLineair!$I$22,RecapLineair!$H$23,99)</f>
        <v>99</v>
      </c>
      <c r="G157" s="16" t="str">
        <f>IF(D157=0,"n.v.t.",(IF(D157&lt;=RecapLineair!$H$12,"ja","nee")))</f>
        <v>nee</v>
      </c>
      <c r="H157" s="4">
        <f t="shared" si="10"/>
        <v>36969.22000000003</v>
      </c>
      <c r="I157" s="4"/>
      <c r="J157" s="5">
        <f>IF(D157=0,0,ROUND(+H157*RecapLineair!$H$13/12,2))</f>
        <v>123.23</v>
      </c>
      <c r="K157" s="4"/>
      <c r="L157" s="4">
        <f>IF(E157="ja",0,IF(D157=0,0,(MIN(ROUND(IF(Selectie!$A$4=2,+RecapLineair!$L$20-J157,(IF(Selectie!$A$4=1,(RecapLineair!$H$14-RecapLineair!$H$15)/(RecapLineair!$H$11-RecapLineair!$H$12),0))),2),H157))))</f>
        <v>889.22</v>
      </c>
      <c r="M157" s="4"/>
      <c r="N157" s="4">
        <f t="shared" si="9"/>
        <v>1012.45</v>
      </c>
      <c r="O157" s="4"/>
      <c r="P157" s="4">
        <f t="shared" si="11"/>
        <v>36080.000000000029</v>
      </c>
    </row>
    <row r="158" spans="1:16" x14ac:dyDescent="0.25">
      <c r="B158" s="3">
        <f t="shared" si="12"/>
        <v>2862</v>
      </c>
      <c r="C158">
        <v>83</v>
      </c>
      <c r="D158">
        <f>IF(D157=0,0,IF(D157+1&gt;RecapLineair!H$11,0,D157+1))</f>
        <v>83</v>
      </c>
      <c r="E158" s="16" t="str">
        <f>IF(D158=0,"n.v.t.",IF(RecapLineair!$I$22&lt;A$148,"nee",G158))</f>
        <v>nee</v>
      </c>
      <c r="F158" s="16">
        <f>IF(A$148=RecapLineair!$I$22,RecapLineair!$H$23,99)</f>
        <v>99</v>
      </c>
      <c r="G158" s="16" t="str">
        <f>IF(D158=0,"n.v.t.",(IF(D158&lt;=RecapLineair!$H$12,"ja","nee")))</f>
        <v>nee</v>
      </c>
      <c r="H158" s="4">
        <f t="shared" si="10"/>
        <v>36080.000000000029</v>
      </c>
      <c r="I158" s="4"/>
      <c r="J158" s="5">
        <f>IF(D158=0,0,ROUND(+H158*RecapLineair!$H$13/12,2))</f>
        <v>120.27</v>
      </c>
      <c r="K158" s="4"/>
      <c r="L158" s="4">
        <f>IF(E158="ja",0,IF(D158=0,0,(MIN(ROUND(IF(Selectie!$A$4=2,+RecapLineair!$L$20-J158,(IF(Selectie!$A$4=1,(RecapLineair!$H$14-RecapLineair!$H$15)/(RecapLineair!$H$11-RecapLineair!$H$12),0))),2),H158))))</f>
        <v>892.18</v>
      </c>
      <c r="M158" s="4"/>
      <c r="N158" s="4">
        <f t="shared" si="9"/>
        <v>1012.4499999999999</v>
      </c>
      <c r="O158" s="4"/>
      <c r="P158" s="4">
        <f t="shared" si="11"/>
        <v>35187.820000000029</v>
      </c>
    </row>
    <row r="159" spans="1:16" x14ac:dyDescent="0.25">
      <c r="B159" s="3">
        <f t="shared" si="12"/>
        <v>2892</v>
      </c>
      <c r="C159">
        <v>84</v>
      </c>
      <c r="D159">
        <f>IF(D158=0,0,IF(D158+1&gt;RecapLineair!H$11,0,D158+1))</f>
        <v>84</v>
      </c>
      <c r="E159" s="16" t="str">
        <f>IF(D159=0,"n.v.t.",IF(RecapLineair!$I$22&lt;A$148,"nee",G159))</f>
        <v>nee</v>
      </c>
      <c r="F159" s="16">
        <f>IF(A$148=RecapLineair!$I$22,RecapLineair!$H$23,99)</f>
        <v>99</v>
      </c>
      <c r="G159" s="16" t="str">
        <f>IF(D159=0,"n.v.t.",(IF(D159&lt;=RecapLineair!$H$12,"ja","nee")))</f>
        <v>nee</v>
      </c>
      <c r="H159" s="4">
        <f t="shared" si="10"/>
        <v>35187.820000000029</v>
      </c>
      <c r="I159" s="4"/>
      <c r="J159" s="5">
        <f>IF(D159=0,0,ROUND(+H159*RecapLineair!$H$13/12,2))</f>
        <v>117.29</v>
      </c>
      <c r="K159" s="4"/>
      <c r="L159" s="4">
        <f>IF(E159="ja",0,IF(D159=0,0,(MIN(ROUND(IF(Selectie!$A$4=2,+RecapLineair!$L$20-J159,(IF(Selectie!$A$4=1,(RecapLineair!$H$14-RecapLineair!$H$15)/(RecapLineair!$H$11-RecapLineair!$H$12),0))),2),H159))))</f>
        <v>895.16</v>
      </c>
      <c r="M159" s="4"/>
      <c r="N159" s="4">
        <f t="shared" si="9"/>
        <v>1012.4499999999999</v>
      </c>
      <c r="O159" s="4"/>
      <c r="P159" s="4">
        <f t="shared" si="11"/>
        <v>34292.660000000025</v>
      </c>
    </row>
    <row r="160" spans="1:16" x14ac:dyDescent="0.25">
      <c r="B160" s="3"/>
      <c r="E160" s="16"/>
      <c r="F160" s="16"/>
      <c r="G160" s="16"/>
      <c r="H160" s="4"/>
      <c r="I160" s="29"/>
      <c r="J160" s="28">
        <f>SUM(J148:J159)</f>
        <v>1601.6299999999999</v>
      </c>
      <c r="K160" s="29"/>
      <c r="L160" s="28">
        <f>SUM(L148:L159)</f>
        <v>10547.769999999999</v>
      </c>
      <c r="M160" s="29"/>
      <c r="N160" s="28">
        <f>J160+L160</f>
        <v>12149.399999999998</v>
      </c>
      <c r="O160" s="29"/>
      <c r="P160" s="4"/>
    </row>
    <row r="161" spans="1:16" x14ac:dyDescent="0.25">
      <c r="B161" s="3"/>
      <c r="E161" s="16"/>
      <c r="F161" s="16"/>
      <c r="G161" s="16"/>
      <c r="H161" s="4"/>
      <c r="I161" s="29"/>
      <c r="J161" s="29"/>
      <c r="K161" s="29"/>
      <c r="L161" s="29"/>
      <c r="M161" s="29"/>
      <c r="N161" s="29"/>
      <c r="O161" s="29"/>
      <c r="P161" s="4"/>
    </row>
    <row r="162" spans="1:16" x14ac:dyDescent="0.25">
      <c r="A162" s="2">
        <f>A148+1</f>
        <v>2026</v>
      </c>
      <c r="B162" s="3">
        <f t="shared" ref="B162:B173" si="13">DATE(1,C162,1)</f>
        <v>2923</v>
      </c>
      <c r="C162">
        <v>85</v>
      </c>
      <c r="D162">
        <f>IF(D159=0,0,IF(D159+1&gt;RecapLineair!H$11,0,D159+1))</f>
        <v>85</v>
      </c>
      <c r="E162" s="16" t="str">
        <f>IF(D162=0,"n.v.t.",IF(RecapLineair!$I$22&lt;A$162,"nee",G162))</f>
        <v>nee</v>
      </c>
      <c r="F162" s="16">
        <f>IF(A$162=RecapLineair!$I$22,RecapLineair!$H$23,99)</f>
        <v>99</v>
      </c>
      <c r="G162" s="16" t="str">
        <f>IF(D162=0,"n.v.t.",(IF(D162&lt;=RecapLineair!$H$12,"ja","nee")))</f>
        <v>nee</v>
      </c>
      <c r="H162" s="4">
        <f>+P159</f>
        <v>34292.660000000025</v>
      </c>
      <c r="I162" s="4"/>
      <c r="J162" s="5">
        <f>IF(D162=0,0,ROUND(+H162*RecapLineair!$H$13/12,2))</f>
        <v>114.31</v>
      </c>
      <c r="K162" s="4"/>
      <c r="L162" s="4">
        <f>IF(E162="ja",0,IF(D162=0,0,(MIN(ROUND(IF(Selectie!$A$4=2,+RecapLineair!$L$20-J162,(IF(Selectie!$A$4=1,(RecapLineair!$H$14-RecapLineair!$H$15)/(RecapLineair!$H$11-RecapLineair!$H$12),0))),2),H162))))</f>
        <v>898.14</v>
      </c>
      <c r="M162" s="4"/>
      <c r="N162" s="4">
        <f t="shared" si="9"/>
        <v>1012.45</v>
      </c>
      <c r="O162" s="4"/>
      <c r="P162" s="4">
        <f t="shared" si="11"/>
        <v>33394.520000000026</v>
      </c>
    </row>
    <row r="163" spans="1:16" x14ac:dyDescent="0.25">
      <c r="B163" s="3">
        <f t="shared" si="13"/>
        <v>2954</v>
      </c>
      <c r="C163">
        <v>86</v>
      </c>
      <c r="D163">
        <f>IF(D162=0,0,IF(D162+1&gt;RecapLineair!H$11,0,D162+1))</f>
        <v>86</v>
      </c>
      <c r="E163" s="16" t="str">
        <f>IF(D163=0,"n.v.t.",IF(RecapLineair!$I$22&lt;A$162,"nee",G163))</f>
        <v>nee</v>
      </c>
      <c r="F163" s="16">
        <f>IF(A$162=RecapLineair!$I$22,RecapLineair!$H$23,99)</f>
        <v>99</v>
      </c>
      <c r="G163" s="16" t="str">
        <f>IF(D163=0,"n.v.t.",(IF(D163&lt;=RecapLineair!$H$12,"ja","nee")))</f>
        <v>nee</v>
      </c>
      <c r="H163" s="4">
        <f t="shared" si="10"/>
        <v>33394.520000000026</v>
      </c>
      <c r="I163" s="4"/>
      <c r="J163" s="5">
        <f>IF(D163=0,0,ROUND(+H163*RecapLineair!$H$13/12,2))</f>
        <v>111.32</v>
      </c>
      <c r="K163" s="4"/>
      <c r="L163" s="4">
        <f>IF(E163="ja",0,IF(D163=0,0,(MIN(ROUND(IF(Selectie!$A$4=2,+RecapLineair!$L$20-J163,(IF(Selectie!$A$4=1,(RecapLineair!$H$14-RecapLineair!$H$15)/(RecapLineair!$H$11-RecapLineair!$H$12),0))),2),H163))))</f>
        <v>901.13</v>
      </c>
      <c r="M163" s="4"/>
      <c r="N163" s="4">
        <f t="shared" si="9"/>
        <v>1012.45</v>
      </c>
      <c r="O163" s="4"/>
      <c r="P163" s="4">
        <f t="shared" si="11"/>
        <v>32493.390000000025</v>
      </c>
    </row>
    <row r="164" spans="1:16" x14ac:dyDescent="0.25">
      <c r="B164" s="3">
        <f t="shared" si="13"/>
        <v>2983</v>
      </c>
      <c r="C164">
        <v>87</v>
      </c>
      <c r="D164">
        <f>IF(D163=0,0,IF(D163+1&gt;RecapLineair!H$11,0,D163+1))</f>
        <v>87</v>
      </c>
      <c r="E164" s="16" t="str">
        <f>IF(D164=0,"n.v.t.",IF(RecapLineair!$I$22&lt;A$162,"nee",G164))</f>
        <v>nee</v>
      </c>
      <c r="F164" s="16">
        <f>IF(A$162=RecapLineair!$I$22,RecapLineair!$H$23,99)</f>
        <v>99</v>
      </c>
      <c r="G164" s="16" t="str">
        <f>IF(D164=0,"n.v.t.",(IF(D164&lt;=RecapLineair!$H$12,"ja","nee")))</f>
        <v>nee</v>
      </c>
      <c r="H164" s="4">
        <f t="shared" si="10"/>
        <v>32493.390000000025</v>
      </c>
      <c r="I164" s="4"/>
      <c r="J164" s="5">
        <f>IF(D164=0,0,ROUND(+H164*RecapLineair!$H$13/12,2))</f>
        <v>108.31</v>
      </c>
      <c r="K164" s="4"/>
      <c r="L164" s="4">
        <f>IF(E164="ja",0,IF(D164=0,0,(MIN(ROUND(IF(Selectie!$A$4=2,+RecapLineair!$L$20-J164,(IF(Selectie!$A$4=1,(RecapLineair!$H$14-RecapLineair!$H$15)/(RecapLineair!$H$11-RecapLineair!$H$12),0))),2),H164))))</f>
        <v>904.14</v>
      </c>
      <c r="M164" s="4"/>
      <c r="N164" s="4">
        <f t="shared" si="9"/>
        <v>1012.45</v>
      </c>
      <c r="O164" s="4"/>
      <c r="P164" s="4">
        <f t="shared" si="11"/>
        <v>31589.250000000025</v>
      </c>
    </row>
    <row r="165" spans="1:16" x14ac:dyDescent="0.25">
      <c r="B165" s="3">
        <f t="shared" si="13"/>
        <v>3014</v>
      </c>
      <c r="C165">
        <v>88</v>
      </c>
      <c r="D165">
        <f>IF(D164=0,0,IF(D164+1&gt;RecapLineair!H$11,0,D164+1))</f>
        <v>88</v>
      </c>
      <c r="E165" s="16" t="str">
        <f>IF(D165=0,"n.v.t.",IF(RecapLineair!$I$22&lt;A$162,"nee",G165))</f>
        <v>nee</v>
      </c>
      <c r="F165" s="16">
        <f>IF(A$162=RecapLineair!$I$22,RecapLineair!$H$23,99)</f>
        <v>99</v>
      </c>
      <c r="G165" s="16" t="str">
        <f>IF(D165=0,"n.v.t.",(IF(D165&lt;=RecapLineair!$H$12,"ja","nee")))</f>
        <v>nee</v>
      </c>
      <c r="H165" s="4">
        <f t="shared" si="10"/>
        <v>31589.250000000025</v>
      </c>
      <c r="I165" s="4"/>
      <c r="J165" s="5">
        <f>IF(D165=0,0,ROUND(+H165*RecapLineair!$H$13/12,2))</f>
        <v>105.3</v>
      </c>
      <c r="K165" s="4"/>
      <c r="L165" s="4">
        <f>IF(E165="ja",0,IF(D165=0,0,(MIN(ROUND(IF(Selectie!$A$4=2,+RecapLineair!$L$20-J165,(IF(Selectie!$A$4=1,(RecapLineair!$H$14-RecapLineair!$H$15)/(RecapLineair!$H$11-RecapLineair!$H$12),0))),2),H165))))</f>
        <v>907.15</v>
      </c>
      <c r="M165" s="4"/>
      <c r="N165" s="4">
        <f t="shared" si="9"/>
        <v>1012.4499999999999</v>
      </c>
      <c r="O165" s="4"/>
      <c r="P165" s="4">
        <f t="shared" si="11"/>
        <v>30682.100000000024</v>
      </c>
    </row>
    <row r="166" spans="1:16" x14ac:dyDescent="0.25">
      <c r="B166" s="3">
        <f t="shared" si="13"/>
        <v>3044</v>
      </c>
      <c r="C166">
        <v>89</v>
      </c>
      <c r="D166">
        <f>IF(D165=0,0,IF(D165+1&gt;RecapLineair!H$11,0,D165+1))</f>
        <v>89</v>
      </c>
      <c r="E166" s="16" t="str">
        <f>IF(D166=0,"n.v.t.",IF(RecapLineair!$I$22&lt;A$162,"nee",G166))</f>
        <v>nee</v>
      </c>
      <c r="F166" s="16">
        <f>IF(A$162=RecapLineair!$I$22,RecapLineair!$H$23,99)</f>
        <v>99</v>
      </c>
      <c r="G166" s="16" t="str">
        <f>IF(D166=0,"n.v.t.",(IF(D166&lt;=RecapLineair!$H$12,"ja","nee")))</f>
        <v>nee</v>
      </c>
      <c r="H166" s="4">
        <f t="shared" si="10"/>
        <v>30682.100000000024</v>
      </c>
      <c r="I166" s="4"/>
      <c r="J166" s="5">
        <f>IF(D166=0,0,ROUND(+H166*RecapLineair!$H$13/12,2))</f>
        <v>102.27</v>
      </c>
      <c r="K166" s="4"/>
      <c r="L166" s="4">
        <f>IF(E166="ja",0,IF(D166=0,0,(MIN(ROUND(IF(Selectie!$A$4=2,+RecapLineair!$L$20-J166,(IF(Selectie!$A$4=1,(RecapLineair!$H$14-RecapLineair!$H$15)/(RecapLineair!$H$11-RecapLineair!$H$12),0))),2),H166))))</f>
        <v>910.18</v>
      </c>
      <c r="M166" s="4"/>
      <c r="N166" s="4">
        <f t="shared" si="9"/>
        <v>1012.4499999999999</v>
      </c>
      <c r="O166" s="4"/>
      <c r="P166" s="4">
        <f t="shared" si="11"/>
        <v>29771.920000000024</v>
      </c>
    </row>
    <row r="167" spans="1:16" x14ac:dyDescent="0.25">
      <c r="B167" s="3">
        <f t="shared" si="13"/>
        <v>3075</v>
      </c>
      <c r="C167">
        <v>90</v>
      </c>
      <c r="D167">
        <f>IF(D166=0,0,IF(D166+1&gt;RecapLineair!H$11,0,D166+1))</f>
        <v>90</v>
      </c>
      <c r="E167" s="16" t="str">
        <f>IF(D167=0,"n.v.t.",IF(RecapLineair!$I$22&lt;A$162,"nee",G167))</f>
        <v>nee</v>
      </c>
      <c r="F167" s="16">
        <f>IF(A$162=RecapLineair!$I$22,RecapLineair!$H$23,99)</f>
        <v>99</v>
      </c>
      <c r="G167" s="16" t="str">
        <f>IF(D167=0,"n.v.t.",(IF(D167&lt;=RecapLineair!$H$12,"ja","nee")))</f>
        <v>nee</v>
      </c>
      <c r="H167" s="4">
        <f t="shared" si="10"/>
        <v>29771.920000000024</v>
      </c>
      <c r="I167" s="4"/>
      <c r="J167" s="5">
        <f>IF(D167=0,0,ROUND(+H167*RecapLineair!$H$13/12,2))</f>
        <v>99.24</v>
      </c>
      <c r="K167" s="4"/>
      <c r="L167" s="4">
        <f>IF(E167="ja",0,IF(D167=0,0,(MIN(ROUND(IF(Selectie!$A$4=2,+RecapLineair!$L$20-J167,(IF(Selectie!$A$4=1,(RecapLineair!$H$14-RecapLineair!$H$15)/(RecapLineair!$H$11-RecapLineair!$H$12),0))),2),H167))))</f>
        <v>913.21</v>
      </c>
      <c r="M167" s="4"/>
      <c r="N167" s="4">
        <f t="shared" si="9"/>
        <v>1012.45</v>
      </c>
      <c r="O167" s="4"/>
      <c r="P167" s="4">
        <f t="shared" si="11"/>
        <v>28858.710000000025</v>
      </c>
    </row>
    <row r="168" spans="1:16" x14ac:dyDescent="0.25">
      <c r="B168" s="3">
        <f t="shared" si="13"/>
        <v>3105</v>
      </c>
      <c r="C168">
        <v>91</v>
      </c>
      <c r="D168">
        <f>IF(D167=0,0,IF(D167+1&gt;RecapLineair!H$11,0,D167+1))</f>
        <v>91</v>
      </c>
      <c r="E168" s="16" t="str">
        <f>IF(D168=0,"n.v.t.",IF(RecapLineair!$I$22&lt;A$162,"nee",G168))</f>
        <v>nee</v>
      </c>
      <c r="F168" s="16">
        <f>IF(A$162=RecapLineair!$I$22,RecapLineair!$H$23,99)</f>
        <v>99</v>
      </c>
      <c r="G168" s="16" t="str">
        <f>IF(D168=0,"n.v.t.",(IF(D168&lt;=RecapLineair!$H$12,"ja","nee")))</f>
        <v>nee</v>
      </c>
      <c r="H168" s="4">
        <f t="shared" si="10"/>
        <v>28858.710000000025</v>
      </c>
      <c r="I168" s="4"/>
      <c r="J168" s="5">
        <f>IF(D168=0,0,ROUND(+H168*RecapLineair!$H$13/12,2))</f>
        <v>96.2</v>
      </c>
      <c r="K168" s="4"/>
      <c r="L168" s="4">
        <f>IF(E168="ja",0,IF(D168=0,0,(MIN(ROUND(IF(Selectie!$A$4=2,+RecapLineair!$L$20-J168,(IF(Selectie!$A$4=1,(RecapLineair!$H$14-RecapLineair!$H$15)/(RecapLineair!$H$11-RecapLineair!$H$12),0))),2),H168))))</f>
        <v>916.25</v>
      </c>
      <c r="M168" s="4"/>
      <c r="N168" s="4">
        <f t="shared" si="9"/>
        <v>1012.45</v>
      </c>
      <c r="O168" s="4"/>
      <c r="P168" s="4">
        <f t="shared" si="11"/>
        <v>27942.460000000025</v>
      </c>
    </row>
    <row r="169" spans="1:16" x14ac:dyDescent="0.25">
      <c r="B169" s="3">
        <f t="shared" si="13"/>
        <v>3136</v>
      </c>
      <c r="C169">
        <v>92</v>
      </c>
      <c r="D169">
        <f>IF(D168=0,0,IF(D168+1&gt;RecapLineair!H$11,0,D168+1))</f>
        <v>92</v>
      </c>
      <c r="E169" s="16" t="str">
        <f>IF(D169=0,"n.v.t.",IF(RecapLineair!$I$22&lt;A$162,"nee",G169))</f>
        <v>nee</v>
      </c>
      <c r="F169" s="16">
        <f>IF(A$162=RecapLineair!$I$22,RecapLineair!$H$23,99)</f>
        <v>99</v>
      </c>
      <c r="G169" s="16" t="str">
        <f>IF(D169=0,"n.v.t.",(IF(D169&lt;=RecapLineair!$H$12,"ja","nee")))</f>
        <v>nee</v>
      </c>
      <c r="H169" s="4">
        <f t="shared" si="10"/>
        <v>27942.460000000025</v>
      </c>
      <c r="I169" s="4"/>
      <c r="J169" s="5">
        <f>IF(D169=0,0,ROUND(+H169*RecapLineair!$H$13/12,2))</f>
        <v>93.14</v>
      </c>
      <c r="K169" s="4"/>
      <c r="L169" s="4">
        <f>IF(E169="ja",0,IF(D169=0,0,(MIN(ROUND(IF(Selectie!$A$4=2,+RecapLineair!$L$20-J169,(IF(Selectie!$A$4=1,(RecapLineair!$H$14-RecapLineair!$H$15)/(RecapLineair!$H$11-RecapLineair!$H$12),0))),2),H169))))</f>
        <v>919.31</v>
      </c>
      <c r="M169" s="4"/>
      <c r="N169" s="4">
        <f t="shared" si="9"/>
        <v>1012.4499999999999</v>
      </c>
      <c r="O169" s="4"/>
      <c r="P169" s="4">
        <f t="shared" si="11"/>
        <v>27023.150000000023</v>
      </c>
    </row>
    <row r="170" spans="1:16" x14ac:dyDescent="0.25">
      <c r="B170" s="3">
        <f t="shared" si="13"/>
        <v>3167</v>
      </c>
      <c r="C170">
        <v>93</v>
      </c>
      <c r="D170">
        <f>IF(D169=0,0,IF(D169+1&gt;RecapLineair!H$11,0,D169+1))</f>
        <v>93</v>
      </c>
      <c r="E170" s="16" t="str">
        <f>IF(D170=0,"n.v.t.",IF(RecapLineair!$I$22&lt;A$162,"nee",G170))</f>
        <v>nee</v>
      </c>
      <c r="F170" s="16">
        <f>IF(A$162=RecapLineair!$I$22,RecapLineair!$H$23,99)</f>
        <v>99</v>
      </c>
      <c r="G170" s="16" t="str">
        <f>IF(D170=0,"n.v.t.",(IF(D170&lt;=RecapLineair!$H$12,"ja","nee")))</f>
        <v>nee</v>
      </c>
      <c r="H170" s="4">
        <f t="shared" si="10"/>
        <v>27023.150000000023</v>
      </c>
      <c r="I170" s="4"/>
      <c r="J170" s="5">
        <f>IF(D170=0,0,ROUND(+H170*RecapLineair!$H$13/12,2))</f>
        <v>90.08</v>
      </c>
      <c r="K170" s="4"/>
      <c r="L170" s="4">
        <f>IF(E170="ja",0,IF(D170=0,0,(MIN(ROUND(IF(Selectie!$A$4=2,+RecapLineair!$L$20-J170,(IF(Selectie!$A$4=1,(RecapLineair!$H$14-RecapLineair!$H$15)/(RecapLineair!$H$11-RecapLineair!$H$12),0))),2),H170))))</f>
        <v>922.37</v>
      </c>
      <c r="M170" s="4"/>
      <c r="N170" s="4">
        <f t="shared" si="9"/>
        <v>1012.45</v>
      </c>
      <c r="O170" s="4"/>
      <c r="P170" s="4">
        <f t="shared" si="11"/>
        <v>26100.780000000024</v>
      </c>
    </row>
    <row r="171" spans="1:16" x14ac:dyDescent="0.25">
      <c r="B171" s="3">
        <f t="shared" si="13"/>
        <v>3197</v>
      </c>
      <c r="C171">
        <v>94</v>
      </c>
      <c r="D171">
        <f>IF(D170=0,0,IF(D170+1&gt;RecapLineair!H$11,0,D170+1))</f>
        <v>94</v>
      </c>
      <c r="E171" s="16" t="str">
        <f>IF(D171=0,"n.v.t.",IF(RecapLineair!$I$22&lt;A$162,"nee",G171))</f>
        <v>nee</v>
      </c>
      <c r="F171" s="16">
        <f>IF(A$162=RecapLineair!$I$22,RecapLineair!$H$23,99)</f>
        <v>99</v>
      </c>
      <c r="G171" s="16" t="str">
        <f>IF(D171=0,"n.v.t.",(IF(D171&lt;=RecapLineair!$H$12,"ja","nee")))</f>
        <v>nee</v>
      </c>
      <c r="H171" s="4">
        <f t="shared" si="10"/>
        <v>26100.780000000024</v>
      </c>
      <c r="I171" s="4"/>
      <c r="J171" s="5">
        <f>IF(D171=0,0,ROUND(+H171*RecapLineair!$H$13/12,2))</f>
        <v>87</v>
      </c>
      <c r="K171" s="4"/>
      <c r="L171" s="4">
        <f>IF(E171="ja",0,IF(D171=0,0,(MIN(ROUND(IF(Selectie!$A$4=2,+RecapLineair!$L$20-J171,(IF(Selectie!$A$4=1,(RecapLineair!$H$14-RecapLineair!$H$15)/(RecapLineair!$H$11-RecapLineair!$H$12),0))),2),H171))))</f>
        <v>925.45</v>
      </c>
      <c r="M171" s="4"/>
      <c r="N171" s="4">
        <f t="shared" si="9"/>
        <v>1012.45</v>
      </c>
      <c r="O171" s="4"/>
      <c r="P171" s="4">
        <f t="shared" si="11"/>
        <v>25175.330000000024</v>
      </c>
    </row>
    <row r="172" spans="1:16" x14ac:dyDescent="0.25">
      <c r="B172" s="3">
        <f t="shared" si="13"/>
        <v>3228</v>
      </c>
      <c r="C172">
        <v>95</v>
      </c>
      <c r="D172">
        <f>IF(D171=0,0,IF(D171+1&gt;RecapLineair!H$11,0,D171+1))</f>
        <v>95</v>
      </c>
      <c r="E172" s="16" t="str">
        <f>IF(D172=0,"n.v.t.",IF(RecapLineair!$I$22&lt;A$162,"nee",G172))</f>
        <v>nee</v>
      </c>
      <c r="F172" s="16">
        <f>IF(A$162=RecapLineair!$I$22,RecapLineair!$H$23,99)</f>
        <v>99</v>
      </c>
      <c r="G172" s="16" t="str">
        <f>IF(D172=0,"n.v.t.",(IF(D172&lt;=RecapLineair!$H$12,"ja","nee")))</f>
        <v>nee</v>
      </c>
      <c r="H172" s="4">
        <f t="shared" si="10"/>
        <v>25175.330000000024</v>
      </c>
      <c r="I172" s="4"/>
      <c r="J172" s="5">
        <f>IF(D172=0,0,ROUND(+H172*RecapLineair!$H$13/12,2))</f>
        <v>83.92</v>
      </c>
      <c r="K172" s="4"/>
      <c r="L172" s="4">
        <f>IF(E172="ja",0,IF(D172=0,0,(MIN(ROUND(IF(Selectie!$A$4=2,+RecapLineair!$L$20-J172,(IF(Selectie!$A$4=1,(RecapLineair!$H$14-RecapLineair!$H$15)/(RecapLineair!$H$11-RecapLineair!$H$12),0))),2),H172))))</f>
        <v>928.53</v>
      </c>
      <c r="M172" s="4"/>
      <c r="N172" s="4">
        <f t="shared" si="9"/>
        <v>1012.4499999999999</v>
      </c>
      <c r="O172" s="4"/>
      <c r="P172" s="4">
        <f t="shared" si="11"/>
        <v>24246.800000000025</v>
      </c>
    </row>
    <row r="173" spans="1:16" x14ac:dyDescent="0.25">
      <c r="B173" s="3">
        <f t="shared" si="13"/>
        <v>3258</v>
      </c>
      <c r="C173">
        <v>96</v>
      </c>
      <c r="D173">
        <f>IF(D172=0,0,IF(D172+1&gt;RecapLineair!H$11,0,D172+1))</f>
        <v>96</v>
      </c>
      <c r="E173" s="16" t="str">
        <f>IF(D173=0,"n.v.t.",IF(RecapLineair!$I$22&lt;A$162,"nee",G173))</f>
        <v>nee</v>
      </c>
      <c r="F173" s="16">
        <f>IF(A$162=RecapLineair!$I$22,RecapLineair!$H$23,99)</f>
        <v>99</v>
      </c>
      <c r="G173" s="16" t="str">
        <f>IF(D173=0,"n.v.t.",(IF(D173&lt;=RecapLineair!$H$12,"ja","nee")))</f>
        <v>nee</v>
      </c>
      <c r="H173" s="4">
        <f t="shared" si="10"/>
        <v>24246.800000000025</v>
      </c>
      <c r="I173" s="4"/>
      <c r="J173" s="5">
        <f>IF(D173=0,0,ROUND(+H173*RecapLineair!$H$13/12,2))</f>
        <v>80.819999999999993</v>
      </c>
      <c r="K173" s="4"/>
      <c r="L173" s="4">
        <f>IF(E173="ja",0,IF(D173=0,0,(MIN(ROUND(IF(Selectie!$A$4=2,+RecapLineair!$L$20-J173,(IF(Selectie!$A$4=1,(RecapLineair!$H$14-RecapLineair!$H$15)/(RecapLineair!$H$11-RecapLineair!$H$12),0))),2),H173))))</f>
        <v>931.63</v>
      </c>
      <c r="M173" s="4"/>
      <c r="N173" s="4">
        <f t="shared" si="9"/>
        <v>1012.45</v>
      </c>
      <c r="O173" s="4"/>
      <c r="P173" s="4">
        <f t="shared" si="11"/>
        <v>23315.170000000024</v>
      </c>
    </row>
    <row r="174" spans="1:16" x14ac:dyDescent="0.25">
      <c r="B174" s="3"/>
      <c r="E174" s="16"/>
      <c r="F174" s="16"/>
      <c r="G174" s="16"/>
      <c r="H174" s="4"/>
      <c r="I174" s="29"/>
      <c r="J174" s="28">
        <f>SUM(J162:J173)</f>
        <v>1171.9100000000001</v>
      </c>
      <c r="K174" s="29"/>
      <c r="L174" s="28">
        <f>SUM(L162:L173)</f>
        <v>10977.49</v>
      </c>
      <c r="M174" s="29"/>
      <c r="N174" s="28">
        <f>J174+L174</f>
        <v>12149.4</v>
      </c>
      <c r="O174" s="29"/>
      <c r="P174" s="4"/>
    </row>
    <row r="175" spans="1:16" x14ac:dyDescent="0.25">
      <c r="B175" s="3"/>
      <c r="E175" s="16"/>
      <c r="F175" s="16"/>
      <c r="G175" s="16"/>
      <c r="H175" s="4"/>
      <c r="I175" s="29"/>
      <c r="J175" s="29"/>
      <c r="K175" s="29"/>
      <c r="L175" s="29"/>
      <c r="M175" s="29"/>
      <c r="N175" s="29"/>
      <c r="O175" s="29"/>
      <c r="P175" s="4"/>
    </row>
    <row r="176" spans="1:16" x14ac:dyDescent="0.25">
      <c r="A176" s="2">
        <f>A162+1</f>
        <v>2027</v>
      </c>
      <c r="B176" s="3">
        <f t="shared" ref="B176:B187" si="14">DATE(1,C176,1)</f>
        <v>3289</v>
      </c>
      <c r="C176">
        <v>97</v>
      </c>
      <c r="D176">
        <f>IF(D173=0,0,IF(D173+1&gt;RecapLineair!H$11,0,D173+1))</f>
        <v>97</v>
      </c>
      <c r="E176" s="16" t="str">
        <f>IF(D176=0,"n.v.t.",IF(RecapLineair!$I$22&lt;A$176,"nee",G176))</f>
        <v>nee</v>
      </c>
      <c r="F176" s="16">
        <f>IF(A$176=RecapLineair!$I$22,RecapLineair!$H$23,99)</f>
        <v>99</v>
      </c>
      <c r="G176" s="16" t="str">
        <f>IF(D176=0,"n.v.t.",(IF(D176&lt;=RecapLineair!$H$12,"ja","nee")))</f>
        <v>nee</v>
      </c>
      <c r="H176" s="4">
        <f>+P173</f>
        <v>23315.170000000024</v>
      </c>
      <c r="I176" s="4"/>
      <c r="J176" s="5">
        <f>IF(D176=0,0,ROUND(+H176*RecapLineair!$H$13/12,2))</f>
        <v>77.72</v>
      </c>
      <c r="K176" s="4"/>
      <c r="L176" s="4">
        <f>IF(E176="ja",0,IF(D176=0,0,(MIN(ROUND(IF(Selectie!$A$4=2,+RecapLineair!$L$20-J176,(IF(Selectie!$A$4=1,(RecapLineair!$H$14-RecapLineair!$H$15)/(RecapLineair!$H$11-RecapLineair!$H$12),0))),2),H176))))</f>
        <v>934.73</v>
      </c>
      <c r="M176" s="4"/>
      <c r="N176" s="4">
        <f t="shared" si="9"/>
        <v>1012.45</v>
      </c>
      <c r="O176" s="4"/>
      <c r="P176" s="4">
        <f t="shared" si="11"/>
        <v>22380.440000000024</v>
      </c>
    </row>
    <row r="177" spans="1:16" x14ac:dyDescent="0.25">
      <c r="B177" s="3">
        <f t="shared" si="14"/>
        <v>3320</v>
      </c>
      <c r="C177">
        <v>98</v>
      </c>
      <c r="D177">
        <f>IF(D176=0,0,IF(D176+1&gt;RecapLineair!H$11,0,D176+1))</f>
        <v>98</v>
      </c>
      <c r="E177" s="16" t="str">
        <f>IF(D177=0,"n.v.t.",IF(RecapLineair!$I$22&lt;A$176,"nee",G177))</f>
        <v>nee</v>
      </c>
      <c r="F177" s="16">
        <f>IF(A$176=RecapLineair!$I$22,RecapLineair!$H$23,99)</f>
        <v>99</v>
      </c>
      <c r="G177" s="16" t="str">
        <f>IF(D177=0,"n.v.t.",(IF(D177&lt;=RecapLineair!$H$12,"ja","nee")))</f>
        <v>nee</v>
      </c>
      <c r="H177" s="4">
        <f t="shared" si="10"/>
        <v>22380.440000000024</v>
      </c>
      <c r="I177" s="4"/>
      <c r="J177" s="5">
        <f>IF(D177=0,0,ROUND(+H177*RecapLineair!$H$13/12,2))</f>
        <v>74.599999999999994</v>
      </c>
      <c r="K177" s="4"/>
      <c r="L177" s="4">
        <f>IF(E177="ja",0,IF(D177=0,0,(MIN(ROUND(IF(Selectie!$A$4=2,+RecapLineair!$L$20-J177,(IF(Selectie!$A$4=1,(RecapLineair!$H$14-RecapLineair!$H$15)/(RecapLineair!$H$11-RecapLineair!$H$12),0))),2),H177))))</f>
        <v>937.85</v>
      </c>
      <c r="M177" s="4"/>
      <c r="N177" s="4">
        <f t="shared" si="9"/>
        <v>1012.45</v>
      </c>
      <c r="O177" s="4"/>
      <c r="P177" s="4">
        <f t="shared" si="11"/>
        <v>21442.590000000026</v>
      </c>
    </row>
    <row r="178" spans="1:16" x14ac:dyDescent="0.25">
      <c r="B178" s="3">
        <f t="shared" si="14"/>
        <v>3348</v>
      </c>
      <c r="C178">
        <v>99</v>
      </c>
      <c r="D178">
        <f>IF(D177=0,0,IF(D177+1&gt;RecapLineair!H$11,0,D177+1))</f>
        <v>99</v>
      </c>
      <c r="E178" s="16" t="str">
        <f>IF(D178=0,"n.v.t.",IF(RecapLineair!$I$22&lt;A$176,"nee",G178))</f>
        <v>nee</v>
      </c>
      <c r="F178" s="16">
        <f>IF(A$176=RecapLineair!$I$22,RecapLineair!$H$23,99)</f>
        <v>99</v>
      </c>
      <c r="G178" s="16" t="str">
        <f>IF(D178=0,"n.v.t.",(IF(D178&lt;=RecapLineair!$H$12,"ja","nee")))</f>
        <v>nee</v>
      </c>
      <c r="H178" s="4">
        <f t="shared" si="10"/>
        <v>21442.590000000026</v>
      </c>
      <c r="I178" s="4"/>
      <c r="J178" s="5">
        <f>IF(D178=0,0,ROUND(+H178*RecapLineair!$H$13/12,2))</f>
        <v>71.48</v>
      </c>
      <c r="K178" s="4"/>
      <c r="L178" s="4">
        <f>IF(E178="ja",0,IF(D178=0,0,(MIN(ROUND(IF(Selectie!$A$4=2,+RecapLineair!$L$20-J178,(IF(Selectie!$A$4=1,(RecapLineair!$H$14-RecapLineair!$H$15)/(RecapLineair!$H$11-RecapLineair!$H$12),0))),2),H178))))</f>
        <v>940.97</v>
      </c>
      <c r="M178" s="4"/>
      <c r="N178" s="4">
        <f t="shared" si="9"/>
        <v>1012.45</v>
      </c>
      <c r="O178" s="4"/>
      <c r="P178" s="4">
        <f t="shared" si="11"/>
        <v>20501.620000000024</v>
      </c>
    </row>
    <row r="179" spans="1:16" x14ac:dyDescent="0.25">
      <c r="B179" s="3">
        <f t="shared" si="14"/>
        <v>3379</v>
      </c>
      <c r="C179">
        <v>100</v>
      </c>
      <c r="D179">
        <f>IF(D178=0,0,IF(D178+1&gt;RecapLineair!H$11,0,D178+1))</f>
        <v>100</v>
      </c>
      <c r="E179" s="16" t="str">
        <f>IF(D179=0,"n.v.t.",IF(RecapLineair!$I$22&lt;A$176,"nee",G179))</f>
        <v>nee</v>
      </c>
      <c r="F179" s="16">
        <f>IF(A$176=RecapLineair!$I$22,RecapLineair!$H$23,99)</f>
        <v>99</v>
      </c>
      <c r="G179" s="16" t="str">
        <f>IF(D179=0,"n.v.t.",(IF(D179&lt;=RecapLineair!$H$12,"ja","nee")))</f>
        <v>nee</v>
      </c>
      <c r="H179" s="4">
        <f t="shared" si="10"/>
        <v>20501.620000000024</v>
      </c>
      <c r="I179" s="4"/>
      <c r="J179" s="5">
        <f>IF(D179=0,0,ROUND(+H179*RecapLineair!$H$13/12,2))</f>
        <v>68.34</v>
      </c>
      <c r="K179" s="4"/>
      <c r="L179" s="4">
        <f>IF(E179="ja",0,IF(D179=0,0,(MIN(ROUND(IF(Selectie!$A$4=2,+RecapLineair!$L$20-J179,(IF(Selectie!$A$4=1,(RecapLineair!$H$14-RecapLineair!$H$15)/(RecapLineair!$H$11-RecapLineair!$H$12),0))),2),H179))))</f>
        <v>944.11</v>
      </c>
      <c r="M179" s="4"/>
      <c r="N179" s="4">
        <f t="shared" si="9"/>
        <v>1012.45</v>
      </c>
      <c r="O179" s="4"/>
      <c r="P179" s="4">
        <f t="shared" si="11"/>
        <v>19557.510000000024</v>
      </c>
    </row>
    <row r="180" spans="1:16" x14ac:dyDescent="0.25">
      <c r="B180" s="3">
        <f t="shared" si="14"/>
        <v>3409</v>
      </c>
      <c r="C180">
        <v>101</v>
      </c>
      <c r="D180">
        <f>IF(D179=0,0,IF(D179+1&gt;RecapLineair!H$11,0,D179+1))</f>
        <v>101</v>
      </c>
      <c r="E180" s="16" t="str">
        <f>IF(D180=0,"n.v.t.",IF(RecapLineair!$I$22&lt;A$176,"nee",G180))</f>
        <v>nee</v>
      </c>
      <c r="F180" s="16">
        <f>IF(A$176=RecapLineair!$I$22,RecapLineair!$H$23,99)</f>
        <v>99</v>
      </c>
      <c r="G180" s="16" t="str">
        <f>IF(D180=0,"n.v.t.",(IF(D180&lt;=RecapLineair!$H$12,"ja","nee")))</f>
        <v>nee</v>
      </c>
      <c r="H180" s="4">
        <f t="shared" si="10"/>
        <v>19557.510000000024</v>
      </c>
      <c r="I180" s="4"/>
      <c r="J180" s="5">
        <f>IF(D180=0,0,ROUND(+H180*RecapLineair!$H$13/12,2))</f>
        <v>65.19</v>
      </c>
      <c r="K180" s="4"/>
      <c r="L180" s="4">
        <f>IF(E180="ja",0,IF(D180=0,0,(MIN(ROUND(IF(Selectie!$A$4=2,+RecapLineair!$L$20-J180,(IF(Selectie!$A$4=1,(RecapLineair!$H$14-RecapLineair!$H$15)/(RecapLineair!$H$11-RecapLineair!$H$12),0))),2),H180))))</f>
        <v>947.26</v>
      </c>
      <c r="M180" s="4"/>
      <c r="N180" s="4">
        <f t="shared" si="9"/>
        <v>1012.45</v>
      </c>
      <c r="O180" s="4"/>
      <c r="P180" s="4">
        <f t="shared" si="11"/>
        <v>18610.250000000025</v>
      </c>
    </row>
    <row r="181" spans="1:16" x14ac:dyDescent="0.25">
      <c r="B181" s="3">
        <f t="shared" si="14"/>
        <v>3440</v>
      </c>
      <c r="C181">
        <v>102</v>
      </c>
      <c r="D181">
        <f>IF(D180=0,0,IF(D180+1&gt;RecapLineair!H$11,0,D180+1))</f>
        <v>102</v>
      </c>
      <c r="E181" s="16" t="str">
        <f>IF(D181=0,"n.v.t.",IF(RecapLineair!$I$22&lt;A$176,"nee",G181))</f>
        <v>nee</v>
      </c>
      <c r="F181" s="16">
        <f>IF(A$176=RecapLineair!$I$22,RecapLineair!$H$23,99)</f>
        <v>99</v>
      </c>
      <c r="G181" s="16" t="str">
        <f>IF(D181=0,"n.v.t.",(IF(D181&lt;=RecapLineair!$H$12,"ja","nee")))</f>
        <v>nee</v>
      </c>
      <c r="H181" s="4">
        <f t="shared" si="10"/>
        <v>18610.250000000025</v>
      </c>
      <c r="I181" s="4"/>
      <c r="J181" s="5">
        <f>IF(D181=0,0,ROUND(+H181*RecapLineair!$H$13/12,2))</f>
        <v>62.03</v>
      </c>
      <c r="K181" s="4"/>
      <c r="L181" s="4">
        <f>IF(E181="ja",0,IF(D181=0,0,(MIN(ROUND(IF(Selectie!$A$4=2,+RecapLineair!$L$20-J181,(IF(Selectie!$A$4=1,(RecapLineair!$H$14-RecapLineair!$H$15)/(RecapLineair!$H$11-RecapLineair!$H$12),0))),2),H181))))</f>
        <v>950.42</v>
      </c>
      <c r="M181" s="4"/>
      <c r="N181" s="4">
        <f t="shared" si="9"/>
        <v>1012.4499999999999</v>
      </c>
      <c r="O181" s="4"/>
      <c r="P181" s="4">
        <f t="shared" si="11"/>
        <v>17659.830000000027</v>
      </c>
    </row>
    <row r="182" spans="1:16" x14ac:dyDescent="0.25">
      <c r="B182" s="3">
        <f t="shared" si="14"/>
        <v>3470</v>
      </c>
      <c r="C182">
        <v>103</v>
      </c>
      <c r="D182">
        <f>IF(D181=0,0,IF(D181+1&gt;RecapLineair!H$11,0,D181+1))</f>
        <v>103</v>
      </c>
      <c r="E182" s="16" t="str">
        <f>IF(D182=0,"n.v.t.",IF(RecapLineair!$I$22&lt;A$176,"nee",G182))</f>
        <v>nee</v>
      </c>
      <c r="F182" s="16">
        <f>IF(A$176=RecapLineair!$I$22,RecapLineair!$H$23,99)</f>
        <v>99</v>
      </c>
      <c r="G182" s="16" t="str">
        <f>IF(D182=0,"n.v.t.",(IF(D182&lt;=RecapLineair!$H$12,"ja","nee")))</f>
        <v>nee</v>
      </c>
      <c r="H182" s="4">
        <f t="shared" si="10"/>
        <v>17659.830000000027</v>
      </c>
      <c r="I182" s="4"/>
      <c r="J182" s="5">
        <f>IF(D182=0,0,ROUND(+H182*RecapLineair!$H$13/12,2))</f>
        <v>58.87</v>
      </c>
      <c r="K182" s="4"/>
      <c r="L182" s="4">
        <f>IF(E182="ja",0,IF(D182=0,0,(MIN(ROUND(IF(Selectie!$A$4=2,+RecapLineair!$L$20-J182,(IF(Selectie!$A$4=1,(RecapLineair!$H$14-RecapLineair!$H$15)/(RecapLineair!$H$11-RecapLineair!$H$12),0))),2),H182))))</f>
        <v>953.58</v>
      </c>
      <c r="M182" s="4"/>
      <c r="N182" s="4">
        <f t="shared" si="9"/>
        <v>1012.45</v>
      </c>
      <c r="O182" s="4"/>
      <c r="P182" s="4">
        <f t="shared" si="11"/>
        <v>16706.250000000025</v>
      </c>
    </row>
    <row r="183" spans="1:16" x14ac:dyDescent="0.25">
      <c r="B183" s="3">
        <f t="shared" si="14"/>
        <v>3501</v>
      </c>
      <c r="C183">
        <v>104</v>
      </c>
      <c r="D183">
        <f>IF(D182=0,0,IF(D182+1&gt;RecapLineair!H$11,0,D182+1))</f>
        <v>104</v>
      </c>
      <c r="E183" s="16" t="str">
        <f>IF(D183=0,"n.v.t.",IF(RecapLineair!$I$22&lt;A$176,"nee",G183))</f>
        <v>nee</v>
      </c>
      <c r="F183" s="16">
        <f>IF(A$176=RecapLineair!$I$22,RecapLineair!$H$23,99)</f>
        <v>99</v>
      </c>
      <c r="G183" s="16" t="str">
        <f>IF(D183=0,"n.v.t.",(IF(D183&lt;=RecapLineair!$H$12,"ja","nee")))</f>
        <v>nee</v>
      </c>
      <c r="H183" s="4">
        <f t="shared" si="10"/>
        <v>16706.250000000025</v>
      </c>
      <c r="I183" s="4"/>
      <c r="J183" s="5">
        <f>IF(D183=0,0,ROUND(+H183*RecapLineair!$H$13/12,2))</f>
        <v>55.69</v>
      </c>
      <c r="K183" s="4"/>
      <c r="L183" s="4">
        <f>IF(E183="ja",0,IF(D183=0,0,(MIN(ROUND(IF(Selectie!$A$4=2,+RecapLineair!$L$20-J183,(IF(Selectie!$A$4=1,(RecapLineair!$H$14-RecapLineair!$H$15)/(RecapLineair!$H$11-RecapLineair!$H$12),0))),2),H183))))</f>
        <v>956.76</v>
      </c>
      <c r="M183" s="4"/>
      <c r="N183" s="4">
        <f t="shared" si="9"/>
        <v>1012.45</v>
      </c>
      <c r="O183" s="4"/>
      <c r="P183" s="4">
        <f t="shared" si="11"/>
        <v>15749.490000000025</v>
      </c>
    </row>
    <row r="184" spans="1:16" x14ac:dyDescent="0.25">
      <c r="B184" s="3">
        <f t="shared" si="14"/>
        <v>3532</v>
      </c>
      <c r="C184">
        <v>105</v>
      </c>
      <c r="D184">
        <f>IF(D183=0,0,IF(D183+1&gt;RecapLineair!H$11,0,D183+1))</f>
        <v>105</v>
      </c>
      <c r="E184" s="16" t="str">
        <f>IF(D184=0,"n.v.t.",IF(RecapLineair!$I$22&lt;A$176,"nee",G184))</f>
        <v>nee</v>
      </c>
      <c r="F184" s="16">
        <f>IF(A$176=RecapLineair!$I$22,RecapLineair!$H$23,99)</f>
        <v>99</v>
      </c>
      <c r="G184" s="16" t="str">
        <f>IF(D184=0,"n.v.t.",(IF(D184&lt;=RecapLineair!$H$12,"ja","nee")))</f>
        <v>nee</v>
      </c>
      <c r="H184" s="4">
        <f t="shared" si="10"/>
        <v>15749.490000000025</v>
      </c>
      <c r="I184" s="4"/>
      <c r="J184" s="5">
        <f>IF(D184=0,0,ROUND(+H184*RecapLineair!$H$13/12,2))</f>
        <v>52.5</v>
      </c>
      <c r="K184" s="4"/>
      <c r="L184" s="4">
        <f>IF(E184="ja",0,IF(D184=0,0,(MIN(ROUND(IF(Selectie!$A$4=2,+RecapLineair!$L$20-J184,(IF(Selectie!$A$4=1,(RecapLineair!$H$14-RecapLineair!$H$15)/(RecapLineair!$H$11-RecapLineair!$H$12),0))),2),H184))))</f>
        <v>959.95</v>
      </c>
      <c r="M184" s="4"/>
      <c r="N184" s="4">
        <f t="shared" si="9"/>
        <v>1012.45</v>
      </c>
      <c r="O184" s="4"/>
      <c r="P184" s="4">
        <f t="shared" si="11"/>
        <v>14789.540000000025</v>
      </c>
    </row>
    <row r="185" spans="1:16" x14ac:dyDescent="0.25">
      <c r="B185" s="3">
        <f t="shared" si="14"/>
        <v>3562</v>
      </c>
      <c r="C185">
        <v>106</v>
      </c>
      <c r="D185">
        <f>IF(D184=0,0,IF(D184+1&gt;RecapLineair!H$11,0,D184+1))</f>
        <v>106</v>
      </c>
      <c r="E185" s="16" t="str">
        <f>IF(D185=0,"n.v.t.",IF(RecapLineair!$I$22&lt;A$176,"nee",G185))</f>
        <v>nee</v>
      </c>
      <c r="F185" s="16">
        <f>IF(A$176=RecapLineair!$I$22,RecapLineair!$H$23,99)</f>
        <v>99</v>
      </c>
      <c r="G185" s="16" t="str">
        <f>IF(D185=0,"n.v.t.",(IF(D185&lt;=RecapLineair!$H$12,"ja","nee")))</f>
        <v>nee</v>
      </c>
      <c r="H185" s="4">
        <f t="shared" si="10"/>
        <v>14789.540000000025</v>
      </c>
      <c r="I185" s="4"/>
      <c r="J185" s="5">
        <f>IF(D185=0,0,ROUND(+H185*RecapLineair!$H$13/12,2))</f>
        <v>49.3</v>
      </c>
      <c r="K185" s="4"/>
      <c r="L185" s="4">
        <f>IF(E185="ja",0,IF(D185=0,0,(MIN(ROUND(IF(Selectie!$A$4=2,+RecapLineair!$L$20-J185,(IF(Selectie!$A$4=1,(RecapLineair!$H$14-RecapLineair!$H$15)/(RecapLineair!$H$11-RecapLineair!$H$12),0))),2),H185))))</f>
        <v>963.15</v>
      </c>
      <c r="M185" s="4"/>
      <c r="N185" s="4">
        <f t="shared" si="9"/>
        <v>1012.4499999999999</v>
      </c>
      <c r="O185" s="4"/>
      <c r="P185" s="4">
        <f t="shared" si="11"/>
        <v>13826.390000000025</v>
      </c>
    </row>
    <row r="186" spans="1:16" x14ac:dyDescent="0.25">
      <c r="B186" s="3">
        <f t="shared" si="14"/>
        <v>3593</v>
      </c>
      <c r="C186">
        <v>107</v>
      </c>
      <c r="D186">
        <f>IF(D185=0,0,IF(D185+1&gt;RecapLineair!H$11,0,D185+1))</f>
        <v>107</v>
      </c>
      <c r="E186" s="16" t="str">
        <f>IF(D186=0,"n.v.t.",IF(RecapLineair!$I$22&lt;A$176,"nee",G186))</f>
        <v>nee</v>
      </c>
      <c r="F186" s="16">
        <f>IF(A$176=RecapLineair!$I$22,RecapLineair!$H$23,99)</f>
        <v>99</v>
      </c>
      <c r="G186" s="16" t="str">
        <f>IF(D186=0,"n.v.t.",(IF(D186&lt;=RecapLineair!$H$12,"ja","nee")))</f>
        <v>nee</v>
      </c>
      <c r="H186" s="4">
        <f t="shared" si="10"/>
        <v>13826.390000000025</v>
      </c>
      <c r="I186" s="4"/>
      <c r="J186" s="5">
        <f>IF(D186=0,0,ROUND(+H186*RecapLineair!$H$13/12,2))</f>
        <v>46.09</v>
      </c>
      <c r="K186" s="4"/>
      <c r="L186" s="4">
        <f>IF(E186="ja",0,IF(D186=0,0,(MIN(ROUND(IF(Selectie!$A$4=2,+RecapLineair!$L$20-J186,(IF(Selectie!$A$4=1,(RecapLineair!$H$14-RecapLineair!$H$15)/(RecapLineair!$H$11-RecapLineair!$H$12),0))),2),H186))))</f>
        <v>966.36</v>
      </c>
      <c r="M186" s="4"/>
      <c r="N186" s="4">
        <f t="shared" si="9"/>
        <v>1012.45</v>
      </c>
      <c r="O186" s="4"/>
      <c r="P186" s="4">
        <f t="shared" si="11"/>
        <v>12860.030000000024</v>
      </c>
    </row>
    <row r="187" spans="1:16" x14ac:dyDescent="0.25">
      <c r="B187" s="3">
        <f t="shared" si="14"/>
        <v>3623</v>
      </c>
      <c r="C187">
        <v>108</v>
      </c>
      <c r="D187">
        <f>IF(D186=0,0,IF(D186+1&gt;RecapLineair!H$11,0,D186+1))</f>
        <v>108</v>
      </c>
      <c r="E187" s="16" t="str">
        <f>IF(D187=0,"n.v.t.",IF(RecapLineair!$I$22&lt;A$176,"nee",G187))</f>
        <v>nee</v>
      </c>
      <c r="F187" s="16">
        <f>IF(A$176=RecapLineair!$I$22,RecapLineair!$H$23,99)</f>
        <v>99</v>
      </c>
      <c r="G187" s="16" t="str">
        <f>IF(D187=0,"n.v.t.",(IF(D187&lt;=RecapLineair!$H$12,"ja","nee")))</f>
        <v>nee</v>
      </c>
      <c r="H187" s="4">
        <f t="shared" si="10"/>
        <v>12860.030000000024</v>
      </c>
      <c r="I187" s="4"/>
      <c r="J187" s="5">
        <f>IF(D187=0,0,ROUND(+H187*RecapLineair!$H$13/12,2))</f>
        <v>42.87</v>
      </c>
      <c r="K187" s="4"/>
      <c r="L187" s="4">
        <f>IF(E187="ja",0,IF(D187=0,0,(MIN(ROUND(IF(Selectie!$A$4=2,+RecapLineair!$L$20-J187,(IF(Selectie!$A$4=1,(RecapLineair!$H$14-RecapLineair!$H$15)/(RecapLineair!$H$11-RecapLineair!$H$12),0))),2),H187))))</f>
        <v>969.58</v>
      </c>
      <c r="M187" s="4"/>
      <c r="N187" s="4">
        <f t="shared" si="9"/>
        <v>1012.45</v>
      </c>
      <c r="O187" s="4"/>
      <c r="P187" s="4">
        <f t="shared" si="11"/>
        <v>11890.450000000024</v>
      </c>
    </row>
    <row r="188" spans="1:16" x14ac:dyDescent="0.25">
      <c r="B188" s="3"/>
      <c r="E188" s="16"/>
      <c r="F188" s="16"/>
      <c r="G188" s="16"/>
      <c r="H188" s="4"/>
      <c r="I188" s="29"/>
      <c r="J188" s="28">
        <f>SUM(J176:J187)</f>
        <v>724.68000000000006</v>
      </c>
      <c r="K188" s="29"/>
      <c r="L188" s="28">
        <f>SUM(L176:L187)</f>
        <v>11424.720000000001</v>
      </c>
      <c r="M188" s="29"/>
      <c r="N188" s="28">
        <f>J188+L188</f>
        <v>12149.400000000001</v>
      </c>
      <c r="O188" s="29"/>
      <c r="P188" s="4"/>
    </row>
    <row r="189" spans="1:16" x14ac:dyDescent="0.25">
      <c r="B189" s="3"/>
      <c r="E189" s="16"/>
      <c r="F189" s="16"/>
      <c r="G189" s="16"/>
      <c r="H189" s="4"/>
      <c r="I189" s="29"/>
      <c r="J189" s="29"/>
      <c r="K189" s="29"/>
      <c r="L189" s="29"/>
      <c r="M189" s="29"/>
      <c r="N189" s="29"/>
      <c r="O189" s="29"/>
      <c r="P189" s="4"/>
    </row>
    <row r="190" spans="1:16" x14ac:dyDescent="0.25">
      <c r="A190" s="2">
        <f>A176+1</f>
        <v>2028</v>
      </c>
      <c r="B190" s="3">
        <f t="shared" ref="B190:B201" si="15">DATE(1,C190,1)</f>
        <v>3654</v>
      </c>
      <c r="C190">
        <v>109</v>
      </c>
      <c r="D190">
        <f>IF(D187=0,0,IF(D187+1&gt;RecapLineair!H$11,0,D187+1))</f>
        <v>109</v>
      </c>
      <c r="E190" s="16" t="str">
        <f>IF(D190=0,"n.v.t.",IF(RecapLineair!$I$22&lt;A$190,"nee",G190))</f>
        <v>nee</v>
      </c>
      <c r="F190" s="16">
        <f>IF(A$190=RecapLineair!$I$22,RecapLineair!$H$23,99)</f>
        <v>99</v>
      </c>
      <c r="G190" s="16" t="str">
        <f>IF(D190=0,"n.v.t.",(IF(D190&lt;=RecapLineair!$H$12,"ja","nee")))</f>
        <v>nee</v>
      </c>
      <c r="H190" s="4">
        <f>+P187</f>
        <v>11890.450000000024</v>
      </c>
      <c r="I190" s="4"/>
      <c r="J190" s="5">
        <f>IF(D190=0,0,ROUND(+H190*RecapLineair!$H$13/12,2))</f>
        <v>39.630000000000003</v>
      </c>
      <c r="K190" s="4"/>
      <c r="L190" s="4">
        <f>IF(E190="ja",0,IF(D190=0,0,(MIN(ROUND(IF(Selectie!$A$4=2,+RecapLineair!$L$20-J190,(IF(Selectie!$A$4=1,(RecapLineair!$H$14-RecapLineair!$H$15)/(RecapLineair!$H$11-RecapLineair!$H$12),0))),2),H190))))</f>
        <v>972.82</v>
      </c>
      <c r="M190" s="4"/>
      <c r="N190" s="4">
        <f t="shared" si="9"/>
        <v>1012.45</v>
      </c>
      <c r="O190" s="4"/>
      <c r="P190" s="4">
        <f t="shared" si="11"/>
        <v>10917.630000000025</v>
      </c>
    </row>
    <row r="191" spans="1:16" x14ac:dyDescent="0.25">
      <c r="B191" s="3">
        <f t="shared" si="15"/>
        <v>3685</v>
      </c>
      <c r="C191">
        <v>110</v>
      </c>
      <c r="D191">
        <f>IF(D190=0,0,IF(D190+1&gt;RecapLineair!H$11,0,D190+1))</f>
        <v>110</v>
      </c>
      <c r="E191" s="16" t="str">
        <f>IF(D191=0,"n.v.t.",IF(RecapLineair!$I$22&lt;A$190,"nee",G191))</f>
        <v>nee</v>
      </c>
      <c r="F191" s="16">
        <f>IF(A$190=RecapLineair!$I$22,RecapLineair!$H$23,99)</f>
        <v>99</v>
      </c>
      <c r="G191" s="16" t="str">
        <f>IF(D191=0,"n.v.t.",(IF(D191&lt;=RecapLineair!$H$12,"ja","nee")))</f>
        <v>nee</v>
      </c>
      <c r="H191" s="4">
        <f t="shared" si="10"/>
        <v>10917.630000000025</v>
      </c>
      <c r="I191" s="4"/>
      <c r="J191" s="5">
        <f>IF(D191=0,0,ROUND(+H191*RecapLineair!$H$13/12,2))</f>
        <v>36.39</v>
      </c>
      <c r="K191" s="4"/>
      <c r="L191" s="4">
        <f>IF(E191="ja",0,IF(D191=0,0,(MIN(ROUND(IF(Selectie!$A$4=2,+RecapLineair!$L$20-J191,(IF(Selectie!$A$4=1,(RecapLineair!$H$14-RecapLineair!$H$15)/(RecapLineair!$H$11-RecapLineair!$H$12),0))),2),H191))))</f>
        <v>976.06</v>
      </c>
      <c r="M191" s="4"/>
      <c r="N191" s="4">
        <f t="shared" si="9"/>
        <v>1012.4499999999999</v>
      </c>
      <c r="O191" s="4"/>
      <c r="P191" s="4">
        <f t="shared" si="11"/>
        <v>9941.5700000000252</v>
      </c>
    </row>
    <row r="192" spans="1:16" x14ac:dyDescent="0.25">
      <c r="B192" s="3">
        <f t="shared" si="15"/>
        <v>3713</v>
      </c>
      <c r="C192">
        <v>111</v>
      </c>
      <c r="D192">
        <f>IF(D191=0,0,IF(D191+1&gt;RecapLineair!H$11,0,D191+1))</f>
        <v>111</v>
      </c>
      <c r="E192" s="16" t="str">
        <f>IF(D192=0,"n.v.t.",IF(RecapLineair!$I$22&lt;A$190,"nee",G192))</f>
        <v>nee</v>
      </c>
      <c r="F192" s="16">
        <f>IF(A$190=RecapLineair!$I$22,RecapLineair!$H$23,99)</f>
        <v>99</v>
      </c>
      <c r="G192" s="16" t="str">
        <f>IF(D192=0,"n.v.t.",(IF(D192&lt;=RecapLineair!$H$12,"ja","nee")))</f>
        <v>nee</v>
      </c>
      <c r="H192" s="4">
        <f t="shared" si="10"/>
        <v>9941.5700000000252</v>
      </c>
      <c r="I192" s="4"/>
      <c r="J192" s="5">
        <f>IF(D192=0,0,ROUND(+H192*RecapLineair!$H$13/12,2))</f>
        <v>33.14</v>
      </c>
      <c r="K192" s="4"/>
      <c r="L192" s="4">
        <f>IF(E192="ja",0,IF(D192=0,0,(MIN(ROUND(IF(Selectie!$A$4=2,+RecapLineair!$L$20-J192,(IF(Selectie!$A$4=1,(RecapLineair!$H$14-RecapLineair!$H$15)/(RecapLineair!$H$11-RecapLineair!$H$12),0))),2),H192))))</f>
        <v>979.31</v>
      </c>
      <c r="M192" s="4"/>
      <c r="N192" s="4">
        <f t="shared" si="9"/>
        <v>1012.4499999999999</v>
      </c>
      <c r="O192" s="4"/>
      <c r="P192" s="4">
        <f t="shared" si="11"/>
        <v>8962.2600000000257</v>
      </c>
    </row>
    <row r="193" spans="1:16" x14ac:dyDescent="0.25">
      <c r="B193" s="3">
        <f t="shared" si="15"/>
        <v>3744</v>
      </c>
      <c r="C193">
        <v>112</v>
      </c>
      <c r="D193">
        <f>IF(D192=0,0,IF(D192+1&gt;RecapLineair!H$11,0,D192+1))</f>
        <v>112</v>
      </c>
      <c r="E193" s="16" t="str">
        <f>IF(D193=0,"n.v.t.",IF(RecapLineair!$I$22&lt;A$190,"nee",G193))</f>
        <v>nee</v>
      </c>
      <c r="F193" s="16">
        <f>IF(A$190=RecapLineair!$I$22,RecapLineair!$H$23,99)</f>
        <v>99</v>
      </c>
      <c r="G193" s="16" t="str">
        <f>IF(D193=0,"n.v.t.",(IF(D193&lt;=RecapLineair!$H$12,"ja","nee")))</f>
        <v>nee</v>
      </c>
      <c r="H193" s="4">
        <f t="shared" si="10"/>
        <v>8962.2600000000257</v>
      </c>
      <c r="I193" s="4"/>
      <c r="J193" s="5">
        <f>IF(D193=0,0,ROUND(+H193*RecapLineair!$H$13/12,2))</f>
        <v>29.87</v>
      </c>
      <c r="K193" s="4"/>
      <c r="L193" s="4">
        <f>IF(E193="ja",0,IF(D193=0,0,(MIN(ROUND(IF(Selectie!$A$4=2,+RecapLineair!$L$20-J193,(IF(Selectie!$A$4=1,(RecapLineair!$H$14-RecapLineair!$H$15)/(RecapLineair!$H$11-RecapLineair!$H$12),0))),2),H193))))</f>
        <v>982.58</v>
      </c>
      <c r="M193" s="4"/>
      <c r="N193" s="4">
        <f t="shared" si="9"/>
        <v>1012.45</v>
      </c>
      <c r="O193" s="4"/>
      <c r="P193" s="4">
        <f t="shared" si="11"/>
        <v>7979.6800000000258</v>
      </c>
    </row>
    <row r="194" spans="1:16" x14ac:dyDescent="0.25">
      <c r="B194" s="3">
        <f t="shared" si="15"/>
        <v>3774</v>
      </c>
      <c r="C194">
        <v>113</v>
      </c>
      <c r="D194">
        <f>IF(D193=0,0,IF(D193+1&gt;RecapLineair!H$11,0,D193+1))</f>
        <v>113</v>
      </c>
      <c r="E194" s="16" t="str">
        <f>IF(D194=0,"n.v.t.",IF(RecapLineair!$I$22&lt;A$190,"nee",G194))</f>
        <v>nee</v>
      </c>
      <c r="F194" s="16">
        <f>IF(A$190=RecapLineair!$I$22,RecapLineair!$H$23,99)</f>
        <v>99</v>
      </c>
      <c r="G194" s="16" t="str">
        <f>IF(D194=0,"n.v.t.",(IF(D194&lt;=RecapLineair!$H$12,"ja","nee")))</f>
        <v>nee</v>
      </c>
      <c r="H194" s="4">
        <f t="shared" si="10"/>
        <v>7979.6800000000258</v>
      </c>
      <c r="I194" s="4"/>
      <c r="J194" s="5">
        <f>IF(D194=0,0,ROUND(+H194*RecapLineair!$H$13/12,2))</f>
        <v>26.6</v>
      </c>
      <c r="K194" s="4"/>
      <c r="L194" s="4">
        <f>IF(E194="ja",0,IF(D194=0,0,(MIN(ROUND(IF(Selectie!$A$4=2,+RecapLineair!$L$20-J194,(IF(Selectie!$A$4=1,(RecapLineair!$H$14-RecapLineair!$H$15)/(RecapLineair!$H$11-RecapLineair!$H$12),0))),2),H194))))</f>
        <v>985.85</v>
      </c>
      <c r="M194" s="4"/>
      <c r="N194" s="4">
        <f t="shared" si="9"/>
        <v>1012.45</v>
      </c>
      <c r="O194" s="4"/>
      <c r="P194" s="4">
        <f t="shared" si="11"/>
        <v>6993.8300000000254</v>
      </c>
    </row>
    <row r="195" spans="1:16" x14ac:dyDescent="0.25">
      <c r="B195" s="3">
        <f t="shared" si="15"/>
        <v>3805</v>
      </c>
      <c r="C195">
        <v>114</v>
      </c>
      <c r="D195">
        <f>IF(D194=0,0,IF(D194+1&gt;RecapLineair!H$11,0,D194+1))</f>
        <v>114</v>
      </c>
      <c r="E195" s="16" t="str">
        <f>IF(D195=0,"n.v.t.",IF(RecapLineair!$I$22&lt;A$190,"nee",G195))</f>
        <v>nee</v>
      </c>
      <c r="F195" s="16">
        <f>IF(A$190=RecapLineair!$I$22,RecapLineair!$H$23,99)</f>
        <v>99</v>
      </c>
      <c r="G195" s="16" t="str">
        <f>IF(D195=0,"n.v.t.",(IF(D195&lt;=RecapLineair!$H$12,"ja","nee")))</f>
        <v>nee</v>
      </c>
      <c r="H195" s="4">
        <f t="shared" si="10"/>
        <v>6993.8300000000254</v>
      </c>
      <c r="I195" s="4"/>
      <c r="J195" s="5">
        <f>IF(D195=0,0,ROUND(+H195*RecapLineair!$H$13/12,2))</f>
        <v>23.31</v>
      </c>
      <c r="K195" s="4"/>
      <c r="L195" s="4">
        <f>IF(E195="ja",0,IF(D195=0,0,(MIN(ROUND(IF(Selectie!$A$4=2,+RecapLineair!$L$20-J195,(IF(Selectie!$A$4=1,(RecapLineair!$H$14-RecapLineair!$H$15)/(RecapLineair!$H$11-RecapLineair!$H$12),0))),2),H195))))</f>
        <v>989.14</v>
      </c>
      <c r="M195" s="4"/>
      <c r="N195" s="4">
        <f t="shared" si="9"/>
        <v>1012.4499999999999</v>
      </c>
      <c r="O195" s="4"/>
      <c r="P195" s="4">
        <f t="shared" si="11"/>
        <v>6004.6900000000251</v>
      </c>
    </row>
    <row r="196" spans="1:16" x14ac:dyDescent="0.25">
      <c r="B196" s="3">
        <f t="shared" si="15"/>
        <v>3835</v>
      </c>
      <c r="C196">
        <v>115</v>
      </c>
      <c r="D196">
        <f>IF(D195=0,0,IF(D195+1&gt;RecapLineair!H$11,0,D195+1))</f>
        <v>115</v>
      </c>
      <c r="E196" s="16" t="str">
        <f>IF(D196=0,"n.v.t.",IF(RecapLineair!$I$22&lt;A$190,"nee",G196))</f>
        <v>nee</v>
      </c>
      <c r="F196" s="16">
        <f>IF(A$190=RecapLineair!$I$22,RecapLineair!$H$23,99)</f>
        <v>99</v>
      </c>
      <c r="G196" s="16" t="str">
        <f>IF(D196=0,"n.v.t.",(IF(D196&lt;=RecapLineair!$H$12,"ja","nee")))</f>
        <v>nee</v>
      </c>
      <c r="H196" s="4">
        <f t="shared" si="10"/>
        <v>6004.6900000000251</v>
      </c>
      <c r="I196" s="4"/>
      <c r="J196" s="5">
        <f>IF(D196=0,0,ROUND(+H196*RecapLineair!$H$13/12,2))</f>
        <v>20.02</v>
      </c>
      <c r="K196" s="4"/>
      <c r="L196" s="4">
        <f>IF(E196="ja",0,IF(D196=0,0,(MIN(ROUND(IF(Selectie!$A$4=2,+RecapLineair!$L$20-J196,(IF(Selectie!$A$4=1,(RecapLineair!$H$14-RecapLineair!$H$15)/(RecapLineair!$H$11-RecapLineair!$H$12),0))),2),H196))))</f>
        <v>992.43</v>
      </c>
      <c r="M196" s="4"/>
      <c r="N196" s="4">
        <f t="shared" si="9"/>
        <v>1012.4499999999999</v>
      </c>
      <c r="O196" s="4"/>
      <c r="P196" s="4">
        <f t="shared" si="11"/>
        <v>5012.2600000000248</v>
      </c>
    </row>
    <row r="197" spans="1:16" x14ac:dyDescent="0.25">
      <c r="B197" s="3">
        <f t="shared" si="15"/>
        <v>3866</v>
      </c>
      <c r="C197">
        <v>116</v>
      </c>
      <c r="D197">
        <f>IF(D196=0,0,IF(D196+1&gt;RecapLineair!H$11,0,D196+1))</f>
        <v>116</v>
      </c>
      <c r="E197" s="16" t="str">
        <f>IF(D197=0,"n.v.t.",IF(RecapLineair!$I$22&lt;A$190,"nee",G197))</f>
        <v>nee</v>
      </c>
      <c r="F197" s="16">
        <f>IF(A$190=RecapLineair!$I$22,RecapLineair!$H$23,99)</f>
        <v>99</v>
      </c>
      <c r="G197" s="16" t="str">
        <f>IF(D197=0,"n.v.t.",(IF(D197&lt;=RecapLineair!$H$12,"ja","nee")))</f>
        <v>nee</v>
      </c>
      <c r="H197" s="4">
        <f t="shared" si="10"/>
        <v>5012.2600000000248</v>
      </c>
      <c r="I197" s="4"/>
      <c r="J197" s="5">
        <f>IF(D197=0,0,ROUND(+H197*RecapLineair!$H$13/12,2))</f>
        <v>16.71</v>
      </c>
      <c r="K197" s="4"/>
      <c r="L197" s="4">
        <f>IF(E197="ja",0,IF(D197=0,0,(MIN(ROUND(IF(Selectie!$A$4=2,+RecapLineair!$L$20-J197,(IF(Selectie!$A$4=1,(RecapLineair!$H$14-RecapLineair!$H$15)/(RecapLineair!$H$11-RecapLineair!$H$12),0))),2),H197))))</f>
        <v>995.74</v>
      </c>
      <c r="M197" s="4"/>
      <c r="N197" s="4">
        <f t="shared" si="9"/>
        <v>1012.45</v>
      </c>
      <c r="O197" s="4"/>
      <c r="P197" s="4">
        <f t="shared" si="11"/>
        <v>4016.520000000025</v>
      </c>
    </row>
    <row r="198" spans="1:16" x14ac:dyDescent="0.25">
      <c r="B198" s="3">
        <f t="shared" si="15"/>
        <v>3897</v>
      </c>
      <c r="C198">
        <v>117</v>
      </c>
      <c r="D198">
        <f>IF(D197=0,0,IF(D197+1&gt;RecapLineair!H$11,0,D197+1))</f>
        <v>117</v>
      </c>
      <c r="E198" s="16" t="str">
        <f>IF(D198=0,"n.v.t.",IF(RecapLineair!$I$22&lt;A$190,"nee",G198))</f>
        <v>nee</v>
      </c>
      <c r="F198" s="16">
        <f>IF(A$190=RecapLineair!$I$22,RecapLineair!$H$23,99)</f>
        <v>99</v>
      </c>
      <c r="G198" s="16" t="str">
        <f>IF(D198=0,"n.v.t.",(IF(D198&lt;=RecapLineair!$H$12,"ja","nee")))</f>
        <v>nee</v>
      </c>
      <c r="H198" s="4">
        <f t="shared" si="10"/>
        <v>4016.520000000025</v>
      </c>
      <c r="I198" s="4"/>
      <c r="J198" s="5">
        <f>IF(D198=0,0,ROUND(+H198*RecapLineair!$H$13/12,2))</f>
        <v>13.39</v>
      </c>
      <c r="K198" s="4"/>
      <c r="L198" s="4">
        <f>IF(E198="ja",0,IF(D198=0,0,(MIN(ROUND(IF(Selectie!$A$4=2,+RecapLineair!$L$20-J198,(IF(Selectie!$A$4=1,(RecapLineair!$H$14-RecapLineair!$H$15)/(RecapLineair!$H$11-RecapLineair!$H$12),0))),2),H198))))</f>
        <v>999.06</v>
      </c>
      <c r="M198" s="4"/>
      <c r="N198" s="4">
        <f t="shared" si="9"/>
        <v>1012.4499999999999</v>
      </c>
      <c r="O198" s="4"/>
      <c r="P198" s="4">
        <f t="shared" si="11"/>
        <v>3017.460000000025</v>
      </c>
    </row>
    <row r="199" spans="1:16" x14ac:dyDescent="0.25">
      <c r="B199" s="3">
        <f t="shared" si="15"/>
        <v>3927</v>
      </c>
      <c r="C199">
        <v>118</v>
      </c>
      <c r="D199">
        <f>IF(D198=0,0,IF(D198+1&gt;RecapLineair!H$11,0,D198+1))</f>
        <v>118</v>
      </c>
      <c r="E199" s="16" t="str">
        <f>IF(D199=0,"n.v.t.",IF(RecapLineair!$I$22&lt;A$190,"nee",G199))</f>
        <v>nee</v>
      </c>
      <c r="F199" s="16">
        <f>IF(A$190=RecapLineair!$I$22,RecapLineair!$H$23,99)</f>
        <v>99</v>
      </c>
      <c r="G199" s="16" t="str">
        <f>IF(D199=0,"n.v.t.",(IF(D199&lt;=RecapLineair!$H$12,"ja","nee")))</f>
        <v>nee</v>
      </c>
      <c r="H199" s="4">
        <f t="shared" si="10"/>
        <v>3017.460000000025</v>
      </c>
      <c r="I199" s="4"/>
      <c r="J199" s="5">
        <f>IF(D199=0,0,ROUND(+H199*RecapLineair!$H$13/12,2))</f>
        <v>10.06</v>
      </c>
      <c r="K199" s="4"/>
      <c r="L199" s="4">
        <f>IF(E199="ja",0,IF(D199=0,0,(MIN(ROUND(IF(Selectie!$A$4=2,+RecapLineair!$L$20-J199,(IF(Selectie!$A$4=1,(RecapLineair!$H$14-RecapLineair!$H$15)/(RecapLineair!$H$11-RecapLineair!$H$12),0))),2),H199))))</f>
        <v>1002.39</v>
      </c>
      <c r="M199" s="4"/>
      <c r="N199" s="4">
        <f t="shared" si="9"/>
        <v>1012.4499999999999</v>
      </c>
      <c r="O199" s="4"/>
      <c r="P199" s="4">
        <f t="shared" si="11"/>
        <v>2015.0700000000252</v>
      </c>
    </row>
    <row r="200" spans="1:16" x14ac:dyDescent="0.25">
      <c r="B200" s="3">
        <f t="shared" si="15"/>
        <v>3958</v>
      </c>
      <c r="C200">
        <v>119</v>
      </c>
      <c r="D200">
        <f>IF(D199=0,0,IF(D199+1&gt;RecapLineair!H$11,0,D199+1))</f>
        <v>119</v>
      </c>
      <c r="E200" s="16" t="str">
        <f>IF(D200=0,"n.v.t.",IF(RecapLineair!$I$22&lt;A$190,"nee",G200))</f>
        <v>nee</v>
      </c>
      <c r="F200" s="16">
        <f>IF(A$190=RecapLineair!$I$22,RecapLineair!$H$23,99)</f>
        <v>99</v>
      </c>
      <c r="G200" s="16" t="str">
        <f>IF(D200=0,"n.v.t.",(IF(D200&lt;=RecapLineair!$H$12,"ja","nee")))</f>
        <v>nee</v>
      </c>
      <c r="H200" s="4">
        <f t="shared" si="10"/>
        <v>2015.0700000000252</v>
      </c>
      <c r="I200" s="4"/>
      <c r="J200" s="5">
        <f>IF(D200=0,0,ROUND(+H200*RecapLineair!$H$13/12,2))</f>
        <v>6.72</v>
      </c>
      <c r="K200" s="4"/>
      <c r="L200" s="4">
        <f>IF(E200="ja",0,IF(D200=0,0,(MIN(ROUND(IF(Selectie!$A$4=2,+RecapLineair!$L$20-J200,(IF(Selectie!$A$4=1,(RecapLineair!$H$14-RecapLineair!$H$15)/(RecapLineair!$H$11-RecapLineair!$H$12),0))),2),H200))))</f>
        <v>1005.73</v>
      </c>
      <c r="M200" s="4"/>
      <c r="N200" s="4">
        <f t="shared" si="9"/>
        <v>1012.45</v>
      </c>
      <c r="O200" s="4"/>
      <c r="P200" s="4">
        <f t="shared" si="11"/>
        <v>1009.3400000000252</v>
      </c>
    </row>
    <row r="201" spans="1:16" x14ac:dyDescent="0.25">
      <c r="B201" s="3">
        <f t="shared" si="15"/>
        <v>3988</v>
      </c>
      <c r="C201">
        <v>120</v>
      </c>
      <c r="D201">
        <f>IF(D200=0,0,IF(D200+1&gt;RecapLineair!H$11,0,D200+1))</f>
        <v>120</v>
      </c>
      <c r="E201" s="16" t="str">
        <f>IF(D201=0,"n.v.t.",IF(RecapLineair!$I$22&lt;A$190,"nee",G201))</f>
        <v>nee</v>
      </c>
      <c r="F201" s="16">
        <f>IF(A$190=RecapLineair!$I$22,RecapLineair!$H$23,99)</f>
        <v>99</v>
      </c>
      <c r="G201" s="16" t="str">
        <f>IF(D201=0,"n.v.t.",(IF(D201&lt;=RecapLineair!$H$12,"ja","nee")))</f>
        <v>nee</v>
      </c>
      <c r="H201" s="4">
        <f t="shared" si="10"/>
        <v>1009.3400000000252</v>
      </c>
      <c r="I201" s="4"/>
      <c r="J201" s="5">
        <f>IF(D201=0,0,ROUND(+H201*RecapLineair!$H$13/12,2))</f>
        <v>3.36</v>
      </c>
      <c r="K201" s="4"/>
      <c r="L201" s="4">
        <f>IF(E201="ja",0,IF(D201=0,0,(MIN(ROUND(IF(Selectie!$A$4=2,+RecapLineair!$L$20-J201,(IF(Selectie!$A$4=1,(RecapLineair!$H$14-RecapLineair!$H$15)/(RecapLineair!$H$11-RecapLineair!$H$12),0))),2),H201))))</f>
        <v>1009.09</v>
      </c>
      <c r="M201" s="4"/>
      <c r="N201" s="4">
        <f t="shared" si="9"/>
        <v>1012.45</v>
      </c>
      <c r="O201" s="4"/>
      <c r="P201" s="4">
        <f t="shared" si="11"/>
        <v>0.25000000002512479</v>
      </c>
    </row>
    <row r="202" spans="1:16" x14ac:dyDescent="0.25">
      <c r="B202" s="3"/>
      <c r="E202" s="16"/>
      <c r="F202" s="16"/>
      <c r="G202" s="16"/>
      <c r="H202" s="4"/>
      <c r="I202" s="29"/>
      <c r="J202" s="28">
        <f>SUM(J190:J201)</f>
        <v>259.2</v>
      </c>
      <c r="K202" s="29"/>
      <c r="L202" s="28">
        <f>SUM(L190:L201)</f>
        <v>11890.199999999999</v>
      </c>
      <c r="M202" s="29"/>
      <c r="N202" s="28">
        <f>J202+L202</f>
        <v>12149.4</v>
      </c>
      <c r="O202" s="29"/>
      <c r="P202" s="4"/>
    </row>
    <row r="203" spans="1:16" x14ac:dyDescent="0.25">
      <c r="B203" s="3"/>
      <c r="E203" s="16"/>
      <c r="F203" s="16"/>
      <c r="G203" s="16"/>
      <c r="H203" s="4"/>
      <c r="I203" s="29"/>
      <c r="J203" s="29"/>
      <c r="K203" s="29"/>
      <c r="L203" s="29"/>
      <c r="M203" s="29"/>
      <c r="N203" s="29"/>
      <c r="O203" s="29"/>
      <c r="P203" s="4"/>
    </row>
    <row r="204" spans="1:16" x14ac:dyDescent="0.25">
      <c r="A204" s="2">
        <f>A190+1</f>
        <v>2029</v>
      </c>
      <c r="B204" s="3">
        <f t="shared" ref="B204:B215" si="16">DATE(1,C204,1)</f>
        <v>4019</v>
      </c>
      <c r="C204">
        <v>121</v>
      </c>
      <c r="D204">
        <f>IF(D201=0,0,IF(D201+1&gt;RecapLineair!H$11,0,D201+1))</f>
        <v>0</v>
      </c>
      <c r="E204" s="16" t="str">
        <f>IF(D204=0,"n.v.t.",IF(RecapLineair!$I$22&lt;A$204,"nee",G204))</f>
        <v>n.v.t.</v>
      </c>
      <c r="F204" s="16">
        <f>IF(A$204=RecapLineair!$I$22,RecapLineair!$H$23,99)</f>
        <v>99</v>
      </c>
      <c r="G204" s="16" t="str">
        <f>IF(D204=0,"n.v.t.",(IF(D204&lt;=RecapLineair!$H$12,"ja","nee")))</f>
        <v>n.v.t.</v>
      </c>
      <c r="H204" s="4">
        <f>+P201</f>
        <v>0.25000000002512479</v>
      </c>
      <c r="I204" s="4"/>
      <c r="J204" s="5">
        <f>IF(D204=0,0,ROUND(+H204*RecapLineair!$H$13/12,2))</f>
        <v>0</v>
      </c>
      <c r="K204" s="4"/>
      <c r="L204" s="4">
        <f>IF(E204="ja",0,IF(D204=0,0,(MIN(ROUND(IF(Selectie!$A$4=2,+RecapLineair!$L$20-J204,(IF(Selectie!$A$4=1,(RecapLineair!$H$14-RecapLineair!$H$15)/(RecapLineair!$H$11-RecapLineair!$H$12),0))),2),H204))))</f>
        <v>0</v>
      </c>
      <c r="M204" s="4"/>
      <c r="N204" s="4">
        <f t="shared" ref="N204:N270" si="17">J204+L204</f>
        <v>0</v>
      </c>
      <c r="O204" s="4"/>
      <c r="P204" s="4">
        <f t="shared" ref="P204:P215" si="18">+H204-L204</f>
        <v>0.25000000002512479</v>
      </c>
    </row>
    <row r="205" spans="1:16" x14ac:dyDescent="0.25">
      <c r="B205" s="3">
        <f t="shared" si="16"/>
        <v>4050</v>
      </c>
      <c r="C205">
        <v>122</v>
      </c>
      <c r="D205">
        <f>IF(D204=0,0,IF(D204+1&gt;RecapLineair!H$11,0,D204+1))</f>
        <v>0</v>
      </c>
      <c r="E205" s="16" t="str">
        <f>IF(D205=0,"n.v.t.",IF(RecapLineair!$I$22&lt;A$204,"nee",G205))</f>
        <v>n.v.t.</v>
      </c>
      <c r="F205" s="16">
        <f>IF(A$204=RecapLineair!$I$22,RecapLineair!$H$23,99)</f>
        <v>99</v>
      </c>
      <c r="G205" s="16" t="str">
        <f>IF(D205=0,"n.v.t.",(IF(D205&lt;=RecapLineair!$H$12,"ja","nee")))</f>
        <v>n.v.t.</v>
      </c>
      <c r="H205" s="4">
        <f t="shared" ref="H205:H215" si="19">+P204</f>
        <v>0.25000000002512479</v>
      </c>
      <c r="I205" s="4"/>
      <c r="J205" s="5">
        <f>IF(D205=0,0,ROUND(+H205*RecapLineair!$H$13/12,2))</f>
        <v>0</v>
      </c>
      <c r="K205" s="4"/>
      <c r="L205" s="4">
        <f>IF(E205="ja",0,IF(D205=0,0,(MIN(ROUND(IF(Selectie!$A$4=2,+RecapLineair!$L$20-J205,(IF(Selectie!$A$4=1,(RecapLineair!$H$14-RecapLineair!$H$15)/(RecapLineair!$H$11-RecapLineair!$H$12),0))),2),H205))))</f>
        <v>0</v>
      </c>
      <c r="M205" s="4"/>
      <c r="N205" s="4">
        <f t="shared" si="17"/>
        <v>0</v>
      </c>
      <c r="O205" s="4"/>
      <c r="P205" s="4">
        <f t="shared" si="18"/>
        <v>0.25000000002512479</v>
      </c>
    </row>
    <row r="206" spans="1:16" x14ac:dyDescent="0.25">
      <c r="B206" s="3">
        <f t="shared" si="16"/>
        <v>4078</v>
      </c>
      <c r="C206">
        <v>123</v>
      </c>
      <c r="D206">
        <f>IF(D205=0,0,IF(D205+1&gt;RecapLineair!H$11,0,D205+1))</f>
        <v>0</v>
      </c>
      <c r="E206" s="16" t="str">
        <f>IF(D206=0,"n.v.t.",IF(RecapLineair!$I$22&lt;A$204,"nee",G206))</f>
        <v>n.v.t.</v>
      </c>
      <c r="F206" s="16">
        <f>IF(A$204=RecapLineair!$I$22,RecapLineair!$H$23,99)</f>
        <v>99</v>
      </c>
      <c r="G206" s="16" t="str">
        <f>IF(D206=0,"n.v.t.",(IF(D206&lt;=RecapLineair!$H$12,"ja","nee")))</f>
        <v>n.v.t.</v>
      </c>
      <c r="H206" s="4">
        <f t="shared" si="19"/>
        <v>0.25000000002512479</v>
      </c>
      <c r="I206" s="4"/>
      <c r="J206" s="5">
        <f>IF(D206=0,0,ROUND(+H206*RecapLineair!$H$13/12,2))</f>
        <v>0</v>
      </c>
      <c r="K206" s="4"/>
      <c r="L206" s="4">
        <f>IF(E206="ja",0,IF(D206=0,0,(MIN(ROUND(IF(Selectie!$A$4=2,+RecapLineair!$L$20-J206,(IF(Selectie!$A$4=1,(RecapLineair!$H$14-RecapLineair!$H$15)/(RecapLineair!$H$11-RecapLineair!$H$12),0))),2),H206))))</f>
        <v>0</v>
      </c>
      <c r="M206" s="4"/>
      <c r="N206" s="4">
        <f t="shared" si="17"/>
        <v>0</v>
      </c>
      <c r="O206" s="4"/>
      <c r="P206" s="4">
        <f t="shared" si="18"/>
        <v>0.25000000002512479</v>
      </c>
    </row>
    <row r="207" spans="1:16" x14ac:dyDescent="0.25">
      <c r="B207" s="3">
        <f t="shared" si="16"/>
        <v>4109</v>
      </c>
      <c r="C207">
        <v>124</v>
      </c>
      <c r="D207">
        <f>IF(D206=0,0,IF(D206+1&gt;RecapLineair!H$11,0,D206+1))</f>
        <v>0</v>
      </c>
      <c r="E207" s="16" t="str">
        <f>IF(D207=0,"n.v.t.",IF(RecapLineair!$I$22&lt;A$204,"nee",G207))</f>
        <v>n.v.t.</v>
      </c>
      <c r="F207" s="16">
        <f>IF(A$204=RecapLineair!$I$22,RecapLineair!$H$23,99)</f>
        <v>99</v>
      </c>
      <c r="G207" s="16" t="str">
        <f>IF(D207=0,"n.v.t.",(IF(D207&lt;=RecapLineair!$H$12,"ja","nee")))</f>
        <v>n.v.t.</v>
      </c>
      <c r="H207" s="4">
        <f t="shared" si="19"/>
        <v>0.25000000002512479</v>
      </c>
      <c r="I207" s="4"/>
      <c r="J207" s="5">
        <f>IF(D207=0,0,ROUND(+H207*RecapLineair!$H$13/12,2))</f>
        <v>0</v>
      </c>
      <c r="K207" s="4"/>
      <c r="L207" s="4">
        <f>IF(E207="ja",0,IF(D207=0,0,(MIN(ROUND(IF(Selectie!$A$4=2,+RecapLineair!$L$20-J207,(IF(Selectie!$A$4=1,(RecapLineair!$H$14-RecapLineair!$H$15)/(RecapLineair!$H$11-RecapLineair!$H$12),0))),2),H207))))</f>
        <v>0</v>
      </c>
      <c r="M207" s="4"/>
      <c r="N207" s="4">
        <f t="shared" si="17"/>
        <v>0</v>
      </c>
      <c r="O207" s="4"/>
      <c r="P207" s="4">
        <f t="shared" si="18"/>
        <v>0.25000000002512479</v>
      </c>
    </row>
    <row r="208" spans="1:16" x14ac:dyDescent="0.25">
      <c r="B208" s="3">
        <f t="shared" si="16"/>
        <v>4139</v>
      </c>
      <c r="C208">
        <v>125</v>
      </c>
      <c r="D208">
        <f>IF(D207=0,0,IF(D207+1&gt;RecapLineair!H$11,0,D207+1))</f>
        <v>0</v>
      </c>
      <c r="E208" s="16" t="str">
        <f>IF(D208=0,"n.v.t.",IF(RecapLineair!$I$22&lt;A$204,"nee",G208))</f>
        <v>n.v.t.</v>
      </c>
      <c r="F208" s="16">
        <f>IF(A$204=RecapLineair!$I$22,RecapLineair!$H$23,99)</f>
        <v>99</v>
      </c>
      <c r="G208" s="16" t="str">
        <f>IF(D208=0,"n.v.t.",(IF(D208&lt;=RecapLineair!$H$12,"ja","nee")))</f>
        <v>n.v.t.</v>
      </c>
      <c r="H208" s="4">
        <f t="shared" si="19"/>
        <v>0.25000000002512479</v>
      </c>
      <c r="I208" s="4"/>
      <c r="J208" s="5">
        <f>IF(D208=0,0,ROUND(+H208*RecapLineair!$H$13/12,2))</f>
        <v>0</v>
      </c>
      <c r="K208" s="4"/>
      <c r="L208" s="4">
        <f>IF(E208="ja",0,IF(D208=0,0,(MIN(ROUND(IF(Selectie!$A$4=2,+RecapLineair!$L$20-J208,(IF(Selectie!$A$4=1,(RecapLineair!$H$14-RecapLineair!$H$15)/(RecapLineair!$H$11-RecapLineair!$H$12),0))),2),H208))))</f>
        <v>0</v>
      </c>
      <c r="M208" s="4"/>
      <c r="N208" s="4">
        <f t="shared" si="17"/>
        <v>0</v>
      </c>
      <c r="O208" s="4"/>
      <c r="P208" s="4">
        <f t="shared" si="18"/>
        <v>0.25000000002512479</v>
      </c>
    </row>
    <row r="209" spans="1:16" x14ac:dyDescent="0.25">
      <c r="B209" s="3">
        <f t="shared" si="16"/>
        <v>4170</v>
      </c>
      <c r="C209">
        <v>126</v>
      </c>
      <c r="D209">
        <f>IF(D208=0,0,IF(D208+1&gt;RecapLineair!H$11,0,D208+1))</f>
        <v>0</v>
      </c>
      <c r="E209" s="16" t="str">
        <f>IF(D209=0,"n.v.t.",IF(RecapLineair!$I$22&lt;A$204,"nee",G209))</f>
        <v>n.v.t.</v>
      </c>
      <c r="F209" s="16">
        <f>IF(A$204=RecapLineair!$I$22,RecapLineair!$H$23,99)</f>
        <v>99</v>
      </c>
      <c r="G209" s="16" t="str">
        <f>IF(D209=0,"n.v.t.",(IF(D209&lt;=RecapLineair!$H$12,"ja","nee")))</f>
        <v>n.v.t.</v>
      </c>
      <c r="H209" s="4">
        <f t="shared" si="19"/>
        <v>0.25000000002512479</v>
      </c>
      <c r="I209" s="4"/>
      <c r="J209" s="5">
        <f>IF(D209=0,0,ROUND(+H209*RecapLineair!$H$13/12,2))</f>
        <v>0</v>
      </c>
      <c r="K209" s="4"/>
      <c r="L209" s="4">
        <f>IF(E209="ja",0,IF(D209=0,0,(MIN(ROUND(IF(Selectie!$A$4=2,+RecapLineair!$L$20-J209,(IF(Selectie!$A$4=1,(RecapLineair!$H$14-RecapLineair!$H$15)/(RecapLineair!$H$11-RecapLineair!$H$12),0))),2),H209))))</f>
        <v>0</v>
      </c>
      <c r="M209" s="4"/>
      <c r="N209" s="4">
        <f t="shared" si="17"/>
        <v>0</v>
      </c>
      <c r="O209" s="4"/>
      <c r="P209" s="4">
        <f t="shared" si="18"/>
        <v>0.25000000002512479</v>
      </c>
    </row>
    <row r="210" spans="1:16" x14ac:dyDescent="0.25">
      <c r="B210" s="3">
        <f t="shared" si="16"/>
        <v>4200</v>
      </c>
      <c r="C210">
        <v>127</v>
      </c>
      <c r="D210">
        <f>IF(D209=0,0,IF(D209+1&gt;RecapLineair!H$11,0,D209+1))</f>
        <v>0</v>
      </c>
      <c r="E210" s="16" t="str">
        <f>IF(D210=0,"n.v.t.",IF(RecapLineair!$I$22&lt;A$204,"nee",G210))</f>
        <v>n.v.t.</v>
      </c>
      <c r="F210" s="16">
        <f>IF(A$204=RecapLineair!$I$22,RecapLineair!$H$23,99)</f>
        <v>99</v>
      </c>
      <c r="G210" s="16" t="str">
        <f>IF(D210=0,"n.v.t.",(IF(D210&lt;=RecapLineair!$H$12,"ja","nee")))</f>
        <v>n.v.t.</v>
      </c>
      <c r="H210" s="4">
        <f t="shared" si="19"/>
        <v>0.25000000002512479</v>
      </c>
      <c r="I210" s="4"/>
      <c r="J210" s="5">
        <f>IF(D210=0,0,ROUND(+H210*RecapLineair!$H$13/12,2))</f>
        <v>0</v>
      </c>
      <c r="K210" s="4"/>
      <c r="L210" s="4">
        <f>IF(E210="ja",0,IF(D210=0,0,(MIN(ROUND(IF(Selectie!$A$4=2,+RecapLineair!$L$20-J210,(IF(Selectie!$A$4=1,(RecapLineair!$H$14-RecapLineair!$H$15)/(RecapLineair!$H$11-RecapLineair!$H$12),0))),2),H210))))</f>
        <v>0</v>
      </c>
      <c r="M210" s="4"/>
      <c r="N210" s="4">
        <f t="shared" si="17"/>
        <v>0</v>
      </c>
      <c r="O210" s="4"/>
      <c r="P210" s="4">
        <f t="shared" si="18"/>
        <v>0.25000000002512479</v>
      </c>
    </row>
    <row r="211" spans="1:16" x14ac:dyDescent="0.25">
      <c r="B211" s="3">
        <f t="shared" si="16"/>
        <v>4231</v>
      </c>
      <c r="C211">
        <v>128</v>
      </c>
      <c r="D211">
        <f>IF(D210=0,0,IF(D210+1&gt;RecapLineair!H$11,0,D210+1))</f>
        <v>0</v>
      </c>
      <c r="E211" s="16" t="str">
        <f>IF(D211=0,"n.v.t.",IF(RecapLineair!$I$22&lt;A$204,"nee",G211))</f>
        <v>n.v.t.</v>
      </c>
      <c r="F211" s="16">
        <f>IF(A$204=RecapLineair!$I$22,RecapLineair!$H$23,99)</f>
        <v>99</v>
      </c>
      <c r="G211" s="16" t="str">
        <f>IF(D211=0,"n.v.t.",(IF(D211&lt;=RecapLineair!$H$12,"ja","nee")))</f>
        <v>n.v.t.</v>
      </c>
      <c r="H211" s="4">
        <f t="shared" si="19"/>
        <v>0.25000000002512479</v>
      </c>
      <c r="I211" s="4"/>
      <c r="J211" s="5">
        <f>IF(D211=0,0,ROUND(+H211*RecapLineair!$H$13/12,2))</f>
        <v>0</v>
      </c>
      <c r="K211" s="4"/>
      <c r="L211" s="4">
        <f>IF(E211="ja",0,IF(D211=0,0,(MIN(ROUND(IF(Selectie!$A$4=2,+RecapLineair!$L$20-J211,(IF(Selectie!$A$4=1,(RecapLineair!$H$14-RecapLineair!$H$15)/(RecapLineair!$H$11-RecapLineair!$H$12),0))),2),H211))))</f>
        <v>0</v>
      </c>
      <c r="M211" s="4"/>
      <c r="N211" s="4">
        <f t="shared" si="17"/>
        <v>0</v>
      </c>
      <c r="O211" s="4"/>
      <c r="P211" s="4">
        <f t="shared" si="18"/>
        <v>0.25000000002512479</v>
      </c>
    </row>
    <row r="212" spans="1:16" x14ac:dyDescent="0.25">
      <c r="B212" s="3">
        <f t="shared" si="16"/>
        <v>4262</v>
      </c>
      <c r="C212">
        <v>129</v>
      </c>
      <c r="D212">
        <f>IF(D211=0,0,IF(D211+1&gt;RecapLineair!H$11,0,D211+1))</f>
        <v>0</v>
      </c>
      <c r="E212" s="16" t="str">
        <f>IF(D212=0,"n.v.t.",IF(RecapLineair!$I$22&lt;A$204,"nee",G212))</f>
        <v>n.v.t.</v>
      </c>
      <c r="F212" s="16">
        <f>IF(A$204=RecapLineair!$I$22,RecapLineair!$H$23,99)</f>
        <v>99</v>
      </c>
      <c r="G212" s="16" t="str">
        <f>IF(D212=0,"n.v.t.",(IF(D212&lt;=RecapLineair!$H$12,"ja","nee")))</f>
        <v>n.v.t.</v>
      </c>
      <c r="H212" s="4">
        <f t="shared" si="19"/>
        <v>0.25000000002512479</v>
      </c>
      <c r="I212" s="4"/>
      <c r="J212" s="5">
        <f>IF(D212=0,0,ROUND(+H212*RecapLineair!$H$13/12,2))</f>
        <v>0</v>
      </c>
      <c r="K212" s="4"/>
      <c r="L212" s="4">
        <f>IF(E212="ja",0,IF(D212=0,0,(MIN(ROUND(IF(Selectie!$A$4=2,+RecapLineair!$L$20-J212,(IF(Selectie!$A$4=1,(RecapLineair!$H$14-RecapLineair!$H$15)/(RecapLineair!$H$11-RecapLineair!$H$12),0))),2),H212))))</f>
        <v>0</v>
      </c>
      <c r="M212" s="4"/>
      <c r="N212" s="4">
        <f t="shared" si="17"/>
        <v>0</v>
      </c>
      <c r="O212" s="4"/>
      <c r="P212" s="4">
        <f t="shared" si="18"/>
        <v>0.25000000002512479</v>
      </c>
    </row>
    <row r="213" spans="1:16" x14ac:dyDescent="0.25">
      <c r="B213" s="3">
        <f t="shared" si="16"/>
        <v>4292</v>
      </c>
      <c r="C213">
        <v>130</v>
      </c>
      <c r="D213">
        <f>IF(D212=0,0,IF(D212+1&gt;RecapLineair!H$11,0,D212+1))</f>
        <v>0</v>
      </c>
      <c r="E213" s="16" t="str">
        <f>IF(D213=0,"n.v.t.",IF(RecapLineair!$I$22&lt;A$204,"nee",G213))</f>
        <v>n.v.t.</v>
      </c>
      <c r="F213" s="16">
        <f>IF(A$204=RecapLineair!$I$22,RecapLineair!$H$23,99)</f>
        <v>99</v>
      </c>
      <c r="G213" s="16" t="str">
        <f>IF(D213=0,"n.v.t.",(IF(D213&lt;=RecapLineair!$H$12,"ja","nee")))</f>
        <v>n.v.t.</v>
      </c>
      <c r="H213" s="4">
        <f t="shared" si="19"/>
        <v>0.25000000002512479</v>
      </c>
      <c r="I213" s="4"/>
      <c r="J213" s="5">
        <f>IF(D213=0,0,ROUND(+H213*RecapLineair!$H$13/12,2))</f>
        <v>0</v>
      </c>
      <c r="K213" s="4"/>
      <c r="L213" s="4">
        <f>IF(E213="ja",0,IF(D213=0,0,(MIN(ROUND(IF(Selectie!$A$4=2,+RecapLineair!$L$20-J213,(IF(Selectie!$A$4=1,(RecapLineair!$H$14-RecapLineair!$H$15)/(RecapLineair!$H$11-RecapLineair!$H$12),0))),2),H213))))</f>
        <v>0</v>
      </c>
      <c r="M213" s="4"/>
      <c r="N213" s="4">
        <f t="shared" si="17"/>
        <v>0</v>
      </c>
      <c r="O213" s="4"/>
      <c r="P213" s="4">
        <f t="shared" si="18"/>
        <v>0.25000000002512479</v>
      </c>
    </row>
    <row r="214" spans="1:16" x14ac:dyDescent="0.25">
      <c r="B214" s="3">
        <f t="shared" si="16"/>
        <v>4323</v>
      </c>
      <c r="C214">
        <v>131</v>
      </c>
      <c r="D214">
        <f>IF(D213=0,0,IF(D213+1&gt;RecapLineair!H$11,0,D213+1))</f>
        <v>0</v>
      </c>
      <c r="E214" s="16" t="str">
        <f>IF(D214=0,"n.v.t.",IF(RecapLineair!$I$22&lt;A$204,"nee",G214))</f>
        <v>n.v.t.</v>
      </c>
      <c r="F214" s="16">
        <f>IF(A$204=RecapLineair!$I$22,RecapLineair!$H$23,99)</f>
        <v>99</v>
      </c>
      <c r="G214" s="16" t="str">
        <f>IF(D214=0,"n.v.t.",(IF(D214&lt;=RecapLineair!$H$12,"ja","nee")))</f>
        <v>n.v.t.</v>
      </c>
      <c r="H214" s="4">
        <f t="shared" si="19"/>
        <v>0.25000000002512479</v>
      </c>
      <c r="I214" s="4"/>
      <c r="J214" s="5">
        <f>IF(D214=0,0,ROUND(+H214*RecapLineair!$H$13/12,2))</f>
        <v>0</v>
      </c>
      <c r="K214" s="4"/>
      <c r="L214" s="4">
        <f>IF(E214="ja",0,IF(D214=0,0,(MIN(ROUND(IF(Selectie!$A$4=2,+RecapLineair!$L$20-J214,(IF(Selectie!$A$4=1,(RecapLineair!$H$14-RecapLineair!$H$15)/(RecapLineair!$H$11-RecapLineair!$H$12),0))),2),H214))))</f>
        <v>0</v>
      </c>
      <c r="M214" s="4"/>
      <c r="N214" s="4">
        <f t="shared" si="17"/>
        <v>0</v>
      </c>
      <c r="O214" s="4"/>
      <c r="P214" s="4">
        <f t="shared" si="18"/>
        <v>0.25000000002512479</v>
      </c>
    </row>
    <row r="215" spans="1:16" x14ac:dyDescent="0.25">
      <c r="B215" s="3">
        <f t="shared" si="16"/>
        <v>4353</v>
      </c>
      <c r="C215">
        <v>132</v>
      </c>
      <c r="D215">
        <f>IF(D214=0,0,IF(D214+1&gt;RecapLineair!H$11,0,D214+1))</f>
        <v>0</v>
      </c>
      <c r="E215" s="16" t="str">
        <f>IF(D215=0,"n.v.t.",IF(RecapLineair!$I$22&lt;A$204,"nee",G215))</f>
        <v>n.v.t.</v>
      </c>
      <c r="F215" s="16">
        <f>IF(A$204=RecapLineair!$I$22,RecapLineair!$H$23,99)</f>
        <v>99</v>
      </c>
      <c r="G215" s="16" t="str">
        <f>IF(D215=0,"n.v.t.",(IF(D215&lt;=RecapLineair!$H$12,"ja","nee")))</f>
        <v>n.v.t.</v>
      </c>
      <c r="H215" s="4">
        <f t="shared" si="19"/>
        <v>0.25000000002512479</v>
      </c>
      <c r="I215" s="4"/>
      <c r="J215" s="5">
        <f>IF(D215=0,0,ROUND(+H215*RecapLineair!$H$13/12,2))</f>
        <v>0</v>
      </c>
      <c r="K215" s="4"/>
      <c r="L215" s="4">
        <f>IF(E215="ja",0,IF(D215=0,0,(MIN(ROUND(IF(Selectie!$A$4=2,+RecapLineair!$L$20-J215,(IF(Selectie!$A$4=1,(RecapLineair!$H$14-RecapLineair!$H$15)/(RecapLineair!$H$11-RecapLineair!$H$12),0))),2),H215))))</f>
        <v>0</v>
      </c>
      <c r="M215" s="4"/>
      <c r="N215" s="4">
        <f t="shared" si="17"/>
        <v>0</v>
      </c>
      <c r="O215" s="4"/>
      <c r="P215" s="4">
        <f t="shared" si="18"/>
        <v>0.25000000002512479</v>
      </c>
    </row>
    <row r="216" spans="1:16" x14ac:dyDescent="0.25">
      <c r="B216" s="3"/>
      <c r="E216" s="16"/>
      <c r="F216" s="16"/>
      <c r="G216" s="16"/>
      <c r="H216" s="4"/>
      <c r="I216" s="29"/>
      <c r="J216" s="28">
        <f>SUM(J204:J215)</f>
        <v>0</v>
      </c>
      <c r="K216" s="29"/>
      <c r="L216" s="28">
        <f>SUM(L204:L215)</f>
        <v>0</v>
      </c>
      <c r="M216" s="29"/>
      <c r="N216" s="28">
        <f>J216+L216</f>
        <v>0</v>
      </c>
      <c r="O216" s="29"/>
      <c r="P216" s="4"/>
    </row>
    <row r="217" spans="1:16" x14ac:dyDescent="0.25">
      <c r="B217" s="3"/>
      <c r="E217" s="16"/>
      <c r="F217" s="16"/>
      <c r="G217" s="16"/>
      <c r="H217" s="4"/>
      <c r="I217" s="29"/>
      <c r="J217" s="29"/>
      <c r="K217" s="29"/>
      <c r="L217" s="29"/>
      <c r="M217" s="29"/>
      <c r="N217" s="29"/>
      <c r="O217" s="29"/>
      <c r="P217" s="4"/>
    </row>
    <row r="218" spans="1:16" x14ac:dyDescent="0.25">
      <c r="A218" s="2">
        <f>A204+1</f>
        <v>2030</v>
      </c>
      <c r="B218" s="3">
        <f t="shared" ref="B218:B229" si="20">DATE(1,C218,1)</f>
        <v>4384</v>
      </c>
      <c r="C218">
        <v>133</v>
      </c>
      <c r="D218">
        <f>IF(D215=0,0,IF(D215+1&gt;RecapLineair!H$11,0,D215+1))</f>
        <v>0</v>
      </c>
      <c r="E218" s="16" t="str">
        <f>IF(D218=0,"n.v.t.",IF(RecapLineair!$I$22&lt;A$218,"nee",G218))</f>
        <v>n.v.t.</v>
      </c>
      <c r="F218" s="16">
        <f>IF(A$218=RecapLineair!$I$22,RecapLineair!$H$23,99)</f>
        <v>99</v>
      </c>
      <c r="G218" s="16" t="str">
        <f>IF(D218=0,"n.v.t.",(IF(D218&lt;=RecapLineair!$H$12,"ja","nee")))</f>
        <v>n.v.t.</v>
      </c>
      <c r="H218" s="4">
        <f>+P215</f>
        <v>0.25000000002512479</v>
      </c>
      <c r="I218" s="4"/>
      <c r="J218" s="5">
        <f>IF(D218=0,0,ROUND(+H218*RecapLineair!$H$13/12,2))</f>
        <v>0</v>
      </c>
      <c r="K218" s="4"/>
      <c r="L218" s="4">
        <f>IF(E218="ja",0,IF(D218=0,0,(MIN(ROUND(IF(Selectie!$A$4=2,+RecapLineair!$L$20-J218,(IF(Selectie!$A$4=1,(RecapLineair!$H$14-RecapLineair!$H$15)/(RecapLineair!$H$11-RecapLineair!$H$12),0))),2),H218))))</f>
        <v>0</v>
      </c>
      <c r="M218" s="4"/>
      <c r="N218" s="4">
        <f t="shared" si="17"/>
        <v>0</v>
      </c>
      <c r="O218" s="4"/>
      <c r="P218" s="4">
        <f t="shared" ref="P218:P229" si="21">+H218-L218</f>
        <v>0.25000000002512479</v>
      </c>
    </row>
    <row r="219" spans="1:16" x14ac:dyDescent="0.25">
      <c r="B219" s="3">
        <f t="shared" si="20"/>
        <v>4415</v>
      </c>
      <c r="C219">
        <v>134</v>
      </c>
      <c r="D219">
        <f>IF(D218=0,0,IF(D218+1&gt;RecapLineair!H$11,0,D218+1))</f>
        <v>0</v>
      </c>
      <c r="E219" s="16" t="str">
        <f>IF(D219=0,"n.v.t.",IF(RecapLineair!$I$22&lt;A$218,"nee",G219))</f>
        <v>n.v.t.</v>
      </c>
      <c r="F219" s="16">
        <f>IF(A$218=RecapLineair!$I$22,RecapLineair!$H$23,99)</f>
        <v>99</v>
      </c>
      <c r="G219" s="16" t="str">
        <f>IF(D219=0,"n.v.t.",(IF(D219&lt;=RecapLineair!$H$12,"ja","nee")))</f>
        <v>n.v.t.</v>
      </c>
      <c r="H219" s="4">
        <f t="shared" ref="H219:H229" si="22">+P218</f>
        <v>0.25000000002512479</v>
      </c>
      <c r="I219" s="4"/>
      <c r="J219" s="5">
        <f>IF(D219=0,0,ROUND(+H219*RecapLineair!$H$13/12,2))</f>
        <v>0</v>
      </c>
      <c r="K219" s="4"/>
      <c r="L219" s="4">
        <f>IF(E219="ja",0,IF(D219=0,0,(MIN(ROUND(IF(Selectie!$A$4=2,+RecapLineair!$L$20-J219,(IF(Selectie!$A$4=1,(RecapLineair!$H$14-RecapLineair!$H$15)/(RecapLineair!$H$11-RecapLineair!$H$12),0))),2),H219))))</f>
        <v>0</v>
      </c>
      <c r="M219" s="4"/>
      <c r="N219" s="4">
        <f t="shared" si="17"/>
        <v>0</v>
      </c>
      <c r="O219" s="4"/>
      <c r="P219" s="4">
        <f t="shared" si="21"/>
        <v>0.25000000002512479</v>
      </c>
    </row>
    <row r="220" spans="1:16" x14ac:dyDescent="0.25">
      <c r="B220" s="3">
        <f t="shared" si="20"/>
        <v>4444</v>
      </c>
      <c r="C220">
        <v>135</v>
      </c>
      <c r="D220">
        <f>IF(D219=0,0,IF(D219+1&gt;RecapLineair!H$11,0,D219+1))</f>
        <v>0</v>
      </c>
      <c r="E220" s="16" t="str">
        <f>IF(D220=0,"n.v.t.",IF(RecapLineair!$I$22&lt;A$218,"nee",G220))</f>
        <v>n.v.t.</v>
      </c>
      <c r="F220" s="16">
        <f>IF(A$218=RecapLineair!$I$22,RecapLineair!$H$23,99)</f>
        <v>99</v>
      </c>
      <c r="G220" s="16" t="str">
        <f>IF(D220=0,"n.v.t.",(IF(D220&lt;=RecapLineair!$H$12,"ja","nee")))</f>
        <v>n.v.t.</v>
      </c>
      <c r="H220" s="4">
        <f t="shared" si="22"/>
        <v>0.25000000002512479</v>
      </c>
      <c r="I220" s="4"/>
      <c r="J220" s="5">
        <f>IF(D220=0,0,ROUND(+H220*RecapLineair!$H$13/12,2))</f>
        <v>0</v>
      </c>
      <c r="K220" s="4"/>
      <c r="L220" s="4">
        <f>IF(E220="ja",0,IF(D220=0,0,(MIN(ROUND(IF(Selectie!$A$4=2,+RecapLineair!$L$20-J220,(IF(Selectie!$A$4=1,(RecapLineair!$H$14-RecapLineair!$H$15)/(RecapLineair!$H$11-RecapLineair!$H$12),0))),2),H220))))</f>
        <v>0</v>
      </c>
      <c r="M220" s="4"/>
      <c r="N220" s="4">
        <f t="shared" si="17"/>
        <v>0</v>
      </c>
      <c r="O220" s="4"/>
      <c r="P220" s="4">
        <f t="shared" si="21"/>
        <v>0.25000000002512479</v>
      </c>
    </row>
    <row r="221" spans="1:16" x14ac:dyDescent="0.25">
      <c r="B221" s="3">
        <f t="shared" si="20"/>
        <v>4475</v>
      </c>
      <c r="C221">
        <v>136</v>
      </c>
      <c r="D221">
        <f>IF(D220=0,0,IF(D220+1&gt;RecapLineair!H$11,0,D220+1))</f>
        <v>0</v>
      </c>
      <c r="E221" s="16" t="str">
        <f>IF(D221=0,"n.v.t.",IF(RecapLineair!$I$22&lt;A$218,"nee",G221))</f>
        <v>n.v.t.</v>
      </c>
      <c r="F221" s="16">
        <f>IF(A$218=RecapLineair!$I$22,RecapLineair!$H$23,99)</f>
        <v>99</v>
      </c>
      <c r="G221" s="16" t="str">
        <f>IF(D221=0,"n.v.t.",(IF(D221&lt;=RecapLineair!$H$12,"ja","nee")))</f>
        <v>n.v.t.</v>
      </c>
      <c r="H221" s="4">
        <f t="shared" si="22"/>
        <v>0.25000000002512479</v>
      </c>
      <c r="I221" s="4"/>
      <c r="J221" s="5">
        <f>IF(D221=0,0,ROUND(+H221*RecapLineair!$H$13/12,2))</f>
        <v>0</v>
      </c>
      <c r="K221" s="4"/>
      <c r="L221" s="4">
        <f>IF(E221="ja",0,IF(D221=0,0,(MIN(ROUND(IF(Selectie!$A$4=2,+RecapLineair!$L$20-J221,(IF(Selectie!$A$4=1,(RecapLineair!$H$14-RecapLineair!$H$15)/(RecapLineair!$H$11-RecapLineair!$H$12),0))),2),H221))))</f>
        <v>0</v>
      </c>
      <c r="M221" s="4"/>
      <c r="N221" s="4">
        <f t="shared" si="17"/>
        <v>0</v>
      </c>
      <c r="O221" s="4"/>
      <c r="P221" s="4">
        <f t="shared" si="21"/>
        <v>0.25000000002512479</v>
      </c>
    </row>
    <row r="222" spans="1:16" x14ac:dyDescent="0.25">
      <c r="B222" s="3">
        <f t="shared" si="20"/>
        <v>4505</v>
      </c>
      <c r="C222">
        <v>137</v>
      </c>
      <c r="D222">
        <f>IF(D221=0,0,IF(D221+1&gt;RecapLineair!H$11,0,D221+1))</f>
        <v>0</v>
      </c>
      <c r="E222" s="16" t="str">
        <f>IF(D222=0,"n.v.t.",IF(RecapLineair!$I$22&lt;A$218,"nee",G222))</f>
        <v>n.v.t.</v>
      </c>
      <c r="F222" s="16">
        <f>IF(A$218=RecapLineair!$I$22,RecapLineair!$H$23,99)</f>
        <v>99</v>
      </c>
      <c r="G222" s="16" t="str">
        <f>IF(D222=0,"n.v.t.",(IF(D222&lt;=RecapLineair!$H$12,"ja","nee")))</f>
        <v>n.v.t.</v>
      </c>
      <c r="H222" s="4">
        <f t="shared" si="22"/>
        <v>0.25000000002512479</v>
      </c>
      <c r="I222" s="4"/>
      <c r="J222" s="5">
        <f>IF(D222=0,0,ROUND(+H222*RecapLineair!$H$13/12,2))</f>
        <v>0</v>
      </c>
      <c r="K222" s="4"/>
      <c r="L222" s="4">
        <f>IF(E222="ja",0,IF(D222=0,0,(MIN(ROUND(IF(Selectie!$A$4=2,+RecapLineair!$L$20-J222,(IF(Selectie!$A$4=1,(RecapLineair!$H$14-RecapLineair!$H$15)/(RecapLineair!$H$11-RecapLineair!$H$12),0))),2),H222))))</f>
        <v>0</v>
      </c>
      <c r="M222" s="4"/>
      <c r="N222" s="4">
        <f t="shared" si="17"/>
        <v>0</v>
      </c>
      <c r="O222" s="4"/>
      <c r="P222" s="4">
        <f t="shared" si="21"/>
        <v>0.25000000002512479</v>
      </c>
    </row>
    <row r="223" spans="1:16" x14ac:dyDescent="0.25">
      <c r="B223" s="3">
        <f t="shared" si="20"/>
        <v>4536</v>
      </c>
      <c r="C223">
        <v>138</v>
      </c>
      <c r="D223">
        <f>IF(D222=0,0,IF(D222+1&gt;RecapLineair!H$11,0,D222+1))</f>
        <v>0</v>
      </c>
      <c r="E223" s="16" t="str">
        <f>IF(D223=0,"n.v.t.",IF(RecapLineair!$I$22&lt;A$218,"nee",G223))</f>
        <v>n.v.t.</v>
      </c>
      <c r="F223" s="16">
        <f>IF(A$218=RecapLineair!$I$22,RecapLineair!$H$23,99)</f>
        <v>99</v>
      </c>
      <c r="G223" s="16" t="str">
        <f>IF(D223=0,"n.v.t.",(IF(D223&lt;=RecapLineair!$H$12,"ja","nee")))</f>
        <v>n.v.t.</v>
      </c>
      <c r="H223" s="4">
        <f t="shared" si="22"/>
        <v>0.25000000002512479</v>
      </c>
      <c r="I223" s="4"/>
      <c r="J223" s="5">
        <f>IF(D223=0,0,ROUND(+H223*RecapLineair!$H$13/12,2))</f>
        <v>0</v>
      </c>
      <c r="K223" s="4"/>
      <c r="L223" s="4">
        <f>IF(E223="ja",0,IF(D223=0,0,(MIN(ROUND(IF(Selectie!$A$4=2,+RecapLineair!$L$20-J223,(IF(Selectie!$A$4=1,(RecapLineair!$H$14-RecapLineair!$H$15)/(RecapLineair!$H$11-RecapLineair!$H$12),0))),2),H223))))</f>
        <v>0</v>
      </c>
      <c r="M223" s="4"/>
      <c r="N223" s="4">
        <f t="shared" si="17"/>
        <v>0</v>
      </c>
      <c r="O223" s="4"/>
      <c r="P223" s="4">
        <f t="shared" si="21"/>
        <v>0.25000000002512479</v>
      </c>
    </row>
    <row r="224" spans="1:16" x14ac:dyDescent="0.25">
      <c r="B224" s="3">
        <f t="shared" si="20"/>
        <v>4566</v>
      </c>
      <c r="C224">
        <v>139</v>
      </c>
      <c r="D224">
        <f>IF(D223=0,0,IF(D223+1&gt;RecapLineair!H$11,0,D223+1))</f>
        <v>0</v>
      </c>
      <c r="E224" s="16" t="str">
        <f>IF(D224=0,"n.v.t.",IF(RecapLineair!$I$22&lt;A$218,"nee",G224))</f>
        <v>n.v.t.</v>
      </c>
      <c r="F224" s="16">
        <f>IF(A$218=RecapLineair!$I$22,RecapLineair!$H$23,99)</f>
        <v>99</v>
      </c>
      <c r="G224" s="16" t="str">
        <f>IF(D224=0,"n.v.t.",(IF(D224&lt;=RecapLineair!$H$12,"ja","nee")))</f>
        <v>n.v.t.</v>
      </c>
      <c r="H224" s="4">
        <f t="shared" si="22"/>
        <v>0.25000000002512479</v>
      </c>
      <c r="I224" s="4"/>
      <c r="J224" s="5">
        <f>IF(D224=0,0,ROUND(+H224*RecapLineair!$H$13/12,2))</f>
        <v>0</v>
      </c>
      <c r="K224" s="4"/>
      <c r="L224" s="4">
        <f>IF(E224="ja",0,IF(D224=0,0,(MIN(ROUND(IF(Selectie!$A$4=2,+RecapLineair!$L$20-J224,(IF(Selectie!$A$4=1,(RecapLineair!$H$14-RecapLineair!$H$15)/(RecapLineair!$H$11-RecapLineair!$H$12),0))),2),H224))))</f>
        <v>0</v>
      </c>
      <c r="M224" s="4"/>
      <c r="N224" s="4">
        <f t="shared" si="17"/>
        <v>0</v>
      </c>
      <c r="O224" s="4"/>
      <c r="P224" s="4">
        <f t="shared" si="21"/>
        <v>0.25000000002512479</v>
      </c>
    </row>
    <row r="225" spans="1:16" x14ac:dyDescent="0.25">
      <c r="B225" s="3">
        <f t="shared" si="20"/>
        <v>4597</v>
      </c>
      <c r="C225">
        <v>140</v>
      </c>
      <c r="D225">
        <f>IF(D224=0,0,IF(D224+1&gt;RecapLineair!H$11,0,D224+1))</f>
        <v>0</v>
      </c>
      <c r="E225" s="16" t="str">
        <f>IF(D225=0,"n.v.t.",IF(RecapLineair!$I$22&lt;A$218,"nee",G225))</f>
        <v>n.v.t.</v>
      </c>
      <c r="F225" s="16">
        <f>IF(A$218=RecapLineair!$I$22,RecapLineair!$H$23,99)</f>
        <v>99</v>
      </c>
      <c r="G225" s="16" t="str">
        <f>IF(D225=0,"n.v.t.",(IF(D225&lt;=RecapLineair!$H$12,"ja","nee")))</f>
        <v>n.v.t.</v>
      </c>
      <c r="H225" s="4">
        <f t="shared" si="22"/>
        <v>0.25000000002512479</v>
      </c>
      <c r="I225" s="4"/>
      <c r="J225" s="5">
        <f>IF(D225=0,0,ROUND(+H225*RecapLineair!$H$13/12,2))</f>
        <v>0</v>
      </c>
      <c r="K225" s="4"/>
      <c r="L225" s="4">
        <f>IF(E225="ja",0,IF(D225=0,0,(MIN(ROUND(IF(Selectie!$A$4=2,+RecapLineair!$L$20-J225,(IF(Selectie!$A$4=1,(RecapLineair!$H$14-RecapLineair!$H$15)/(RecapLineair!$H$11-RecapLineair!$H$12),0))),2),H225))))</f>
        <v>0</v>
      </c>
      <c r="M225" s="4"/>
      <c r="N225" s="4">
        <f t="shared" si="17"/>
        <v>0</v>
      </c>
      <c r="O225" s="4"/>
      <c r="P225" s="4">
        <f t="shared" si="21"/>
        <v>0.25000000002512479</v>
      </c>
    </row>
    <row r="226" spans="1:16" x14ac:dyDescent="0.25">
      <c r="B226" s="3">
        <f t="shared" si="20"/>
        <v>4628</v>
      </c>
      <c r="C226">
        <v>141</v>
      </c>
      <c r="D226">
        <f>IF(D225=0,0,IF(D225+1&gt;RecapLineair!H$11,0,D225+1))</f>
        <v>0</v>
      </c>
      <c r="E226" s="16" t="str">
        <f>IF(D226=0,"n.v.t.",IF(RecapLineair!$I$22&lt;A$218,"nee",G226))</f>
        <v>n.v.t.</v>
      </c>
      <c r="F226" s="16">
        <f>IF(A$218=RecapLineair!$I$22,RecapLineair!$H$23,99)</f>
        <v>99</v>
      </c>
      <c r="G226" s="16" t="str">
        <f>IF(D226=0,"n.v.t.",(IF(D226&lt;=RecapLineair!$H$12,"ja","nee")))</f>
        <v>n.v.t.</v>
      </c>
      <c r="H226" s="4">
        <f t="shared" si="22"/>
        <v>0.25000000002512479</v>
      </c>
      <c r="I226" s="4"/>
      <c r="J226" s="5">
        <f>IF(D226=0,0,ROUND(+H226*RecapLineair!$H$13/12,2))</f>
        <v>0</v>
      </c>
      <c r="K226" s="4"/>
      <c r="L226" s="4">
        <f>IF(E226="ja",0,IF(D226=0,0,(MIN(ROUND(IF(Selectie!$A$4=2,+RecapLineair!$L$20-J226,(IF(Selectie!$A$4=1,(RecapLineair!$H$14-RecapLineair!$H$15)/(RecapLineair!$H$11-RecapLineair!$H$12),0))),2),H226))))</f>
        <v>0</v>
      </c>
      <c r="M226" s="4"/>
      <c r="N226" s="4">
        <f t="shared" si="17"/>
        <v>0</v>
      </c>
      <c r="O226" s="4"/>
      <c r="P226" s="4">
        <f t="shared" si="21"/>
        <v>0.25000000002512479</v>
      </c>
    </row>
    <row r="227" spans="1:16" x14ac:dyDescent="0.25">
      <c r="B227" s="3">
        <f t="shared" si="20"/>
        <v>4658</v>
      </c>
      <c r="C227">
        <v>142</v>
      </c>
      <c r="D227">
        <f>IF(D226=0,0,IF(D226+1&gt;RecapLineair!H$11,0,D226+1))</f>
        <v>0</v>
      </c>
      <c r="E227" s="16" t="str">
        <f>IF(D227=0,"n.v.t.",IF(RecapLineair!$I$22&lt;A$218,"nee",G227))</f>
        <v>n.v.t.</v>
      </c>
      <c r="F227" s="16">
        <f>IF(A$218=RecapLineair!$I$22,RecapLineair!$H$23,99)</f>
        <v>99</v>
      </c>
      <c r="G227" s="16" t="str">
        <f>IF(D227=0,"n.v.t.",(IF(D227&lt;=RecapLineair!$H$12,"ja","nee")))</f>
        <v>n.v.t.</v>
      </c>
      <c r="H227" s="4">
        <f t="shared" si="22"/>
        <v>0.25000000002512479</v>
      </c>
      <c r="I227" s="4"/>
      <c r="J227" s="5">
        <f>IF(D227=0,0,ROUND(+H227*RecapLineair!$H$13/12,2))</f>
        <v>0</v>
      </c>
      <c r="K227" s="4"/>
      <c r="L227" s="4">
        <f>IF(E227="ja",0,IF(D227=0,0,(MIN(ROUND(IF(Selectie!$A$4=2,+RecapLineair!$L$20-J227,(IF(Selectie!$A$4=1,(RecapLineair!$H$14-RecapLineair!$H$15)/(RecapLineair!$H$11-RecapLineair!$H$12),0))),2),H227))))</f>
        <v>0</v>
      </c>
      <c r="M227" s="4"/>
      <c r="N227" s="4">
        <f t="shared" si="17"/>
        <v>0</v>
      </c>
      <c r="O227" s="4"/>
      <c r="P227" s="4">
        <f t="shared" si="21"/>
        <v>0.25000000002512479</v>
      </c>
    </row>
    <row r="228" spans="1:16" x14ac:dyDescent="0.25">
      <c r="B228" s="3">
        <f t="shared" si="20"/>
        <v>4689</v>
      </c>
      <c r="C228">
        <v>143</v>
      </c>
      <c r="D228">
        <f>IF(D227=0,0,IF(D227+1&gt;RecapLineair!H$11,0,D227+1))</f>
        <v>0</v>
      </c>
      <c r="E228" s="16" t="str">
        <f>IF(D228=0,"n.v.t.",IF(RecapLineair!$I$22&lt;A$218,"nee",G228))</f>
        <v>n.v.t.</v>
      </c>
      <c r="F228" s="16">
        <f>IF(A$218=RecapLineair!$I$22,RecapLineair!$H$23,99)</f>
        <v>99</v>
      </c>
      <c r="G228" s="16" t="str">
        <f>IF(D228=0,"n.v.t.",(IF(D228&lt;=RecapLineair!$H$12,"ja","nee")))</f>
        <v>n.v.t.</v>
      </c>
      <c r="H228" s="4">
        <f t="shared" si="22"/>
        <v>0.25000000002512479</v>
      </c>
      <c r="I228" s="4"/>
      <c r="J228" s="5">
        <f>IF(D228=0,0,ROUND(+H228*RecapLineair!$H$13/12,2))</f>
        <v>0</v>
      </c>
      <c r="K228" s="4"/>
      <c r="L228" s="4">
        <f>IF(E228="ja",0,IF(D228=0,0,(MIN(ROUND(IF(Selectie!$A$4=2,+RecapLineair!$L$20-J228,(IF(Selectie!$A$4=1,(RecapLineair!$H$14-RecapLineair!$H$15)/(RecapLineair!$H$11-RecapLineair!$H$12),0))),2),H228))))</f>
        <v>0</v>
      </c>
      <c r="M228" s="4"/>
      <c r="N228" s="4">
        <f t="shared" si="17"/>
        <v>0</v>
      </c>
      <c r="O228" s="4"/>
      <c r="P228" s="4">
        <f t="shared" si="21"/>
        <v>0.25000000002512479</v>
      </c>
    </row>
    <row r="229" spans="1:16" x14ac:dyDescent="0.25">
      <c r="B229" s="3">
        <f t="shared" si="20"/>
        <v>4719</v>
      </c>
      <c r="C229">
        <v>144</v>
      </c>
      <c r="D229">
        <f>IF(D228=0,0,IF(D228+1&gt;RecapLineair!H$11,0,D228+1))</f>
        <v>0</v>
      </c>
      <c r="E229" s="16" t="str">
        <f>IF(D229=0,"n.v.t.",IF(RecapLineair!$I$22&lt;A$218,"nee",G229))</f>
        <v>n.v.t.</v>
      </c>
      <c r="F229" s="16">
        <f>IF(A$218=RecapLineair!$I$22,RecapLineair!$H$23,99)</f>
        <v>99</v>
      </c>
      <c r="G229" s="16" t="str">
        <f>IF(D229=0,"n.v.t.",(IF(D229&lt;=RecapLineair!$H$12,"ja","nee")))</f>
        <v>n.v.t.</v>
      </c>
      <c r="H229" s="4">
        <f t="shared" si="22"/>
        <v>0.25000000002512479</v>
      </c>
      <c r="I229" s="4"/>
      <c r="J229" s="5">
        <f>IF(D229=0,0,ROUND(+H229*RecapLineair!$H$13/12,2))</f>
        <v>0</v>
      </c>
      <c r="K229" s="4"/>
      <c r="L229" s="4">
        <f>IF(E229="ja",0,IF(D229=0,0,(MIN(ROUND(IF(Selectie!$A$4=2,+RecapLineair!$L$20-J229,(IF(Selectie!$A$4=1,(RecapLineair!$H$14-RecapLineair!$H$15)/(RecapLineair!$H$11-RecapLineair!$H$12),0))),2),H229))))</f>
        <v>0</v>
      </c>
      <c r="M229" s="4"/>
      <c r="N229" s="4">
        <f t="shared" si="17"/>
        <v>0</v>
      </c>
      <c r="O229" s="4"/>
      <c r="P229" s="4">
        <f t="shared" si="21"/>
        <v>0.25000000002512479</v>
      </c>
    </row>
    <row r="230" spans="1:16" x14ac:dyDescent="0.25">
      <c r="B230" s="3"/>
      <c r="E230" s="16"/>
      <c r="F230" s="16"/>
      <c r="G230" s="16"/>
      <c r="H230" s="4"/>
      <c r="I230" s="29"/>
      <c r="J230" s="28">
        <f>SUM(J218:J229)</f>
        <v>0</v>
      </c>
      <c r="K230" s="29"/>
      <c r="L230" s="28">
        <f>SUM(L218:L229)</f>
        <v>0</v>
      </c>
      <c r="M230" s="29"/>
      <c r="N230" s="28">
        <f>J230+L230</f>
        <v>0</v>
      </c>
      <c r="O230" s="29"/>
      <c r="P230" s="4"/>
    </row>
    <row r="231" spans="1:16" x14ac:dyDescent="0.25">
      <c r="B231" s="3"/>
      <c r="E231" s="16"/>
      <c r="F231" s="16"/>
      <c r="G231" s="16"/>
      <c r="H231" s="4"/>
      <c r="I231" s="29"/>
      <c r="J231" s="29"/>
      <c r="K231" s="29"/>
      <c r="L231" s="29"/>
      <c r="M231" s="29"/>
      <c r="N231" s="29"/>
      <c r="O231" s="29"/>
      <c r="P231" s="4"/>
    </row>
    <row r="232" spans="1:16" x14ac:dyDescent="0.25">
      <c r="A232" s="2">
        <f>A218+1</f>
        <v>2031</v>
      </c>
      <c r="B232" s="3">
        <f t="shared" ref="B232:B243" si="23">DATE(1,C232,1)</f>
        <v>4750</v>
      </c>
      <c r="C232">
        <v>145</v>
      </c>
      <c r="D232">
        <f>IF(D229=0,0,IF(D229+1&gt;RecapLineair!H$11,0,D229+1))</f>
        <v>0</v>
      </c>
      <c r="E232" s="16" t="str">
        <f>IF(D232=0,"n.v.t.",IF(RecapLineair!$I$22&lt;A$232,"nee",G232))</f>
        <v>n.v.t.</v>
      </c>
      <c r="F232" s="16">
        <f>IF(A$232=RecapLineair!$I$22,RecapLineair!$H$23,99)</f>
        <v>99</v>
      </c>
      <c r="G232" s="16" t="str">
        <f>IF(D232=0,"n.v.t.",(IF(D232&lt;=RecapLineair!$H$12,"ja","nee")))</f>
        <v>n.v.t.</v>
      </c>
      <c r="H232" s="4">
        <f>+P229</f>
        <v>0.25000000002512479</v>
      </c>
      <c r="I232" s="4"/>
      <c r="J232" s="5">
        <f>IF(D232=0,0,ROUND(+H232*RecapLineair!$H$13/12,2))</f>
        <v>0</v>
      </c>
      <c r="K232" s="4"/>
      <c r="L232" s="4">
        <f>IF(E232="ja",0,IF(D232=0,0,(MIN(ROUND(IF(Selectie!$A$4=2,+RecapLineair!$L$20-J232,(IF(Selectie!$A$4=1,(RecapLineair!$H$14-RecapLineair!$H$15)/(RecapLineair!$H$11-RecapLineair!$H$12),0))),2),H232))))</f>
        <v>0</v>
      </c>
      <c r="M232" s="4"/>
      <c r="N232" s="4">
        <f t="shared" si="17"/>
        <v>0</v>
      </c>
      <c r="O232" s="4"/>
      <c r="P232" s="4">
        <f t="shared" ref="P232:P243" si="24">+H232-L232</f>
        <v>0.25000000002512479</v>
      </c>
    </row>
    <row r="233" spans="1:16" x14ac:dyDescent="0.25">
      <c r="B233" s="3">
        <f t="shared" si="23"/>
        <v>4781</v>
      </c>
      <c r="C233">
        <v>146</v>
      </c>
      <c r="D233">
        <f>IF(D232=0,0,IF(D232+1&gt;RecapLineair!H$11,0,D232+1))</f>
        <v>0</v>
      </c>
      <c r="E233" s="16" t="str">
        <f>IF(D233=0,"n.v.t.",IF(RecapLineair!$I$22&lt;A$232,"nee",G233))</f>
        <v>n.v.t.</v>
      </c>
      <c r="F233" s="16">
        <f>IF(A$232=RecapLineair!$I$22,RecapLineair!$H$23,99)</f>
        <v>99</v>
      </c>
      <c r="G233" s="16" t="str">
        <f>IF(D233=0,"n.v.t.",(IF(D233&lt;=RecapLineair!$H$12,"ja","nee")))</f>
        <v>n.v.t.</v>
      </c>
      <c r="H233" s="4">
        <f t="shared" ref="H233:H243" si="25">+P232</f>
        <v>0.25000000002512479</v>
      </c>
      <c r="I233" s="4"/>
      <c r="J233" s="5">
        <f>IF(D233=0,0,ROUND(+H233*RecapLineair!$H$13/12,2))</f>
        <v>0</v>
      </c>
      <c r="K233" s="4"/>
      <c r="L233" s="4">
        <f>IF(E233="ja",0,IF(D233=0,0,(MIN(ROUND(IF(Selectie!$A$4=2,+RecapLineair!$L$20-J233,(IF(Selectie!$A$4=1,(RecapLineair!$H$14-RecapLineair!$H$15)/(RecapLineair!$H$11-RecapLineair!$H$12),0))),2),H233))))</f>
        <v>0</v>
      </c>
      <c r="M233" s="4"/>
      <c r="N233" s="4">
        <f t="shared" si="17"/>
        <v>0</v>
      </c>
      <c r="O233" s="4"/>
      <c r="P233" s="4">
        <f t="shared" si="24"/>
        <v>0.25000000002512479</v>
      </c>
    </row>
    <row r="234" spans="1:16" x14ac:dyDescent="0.25">
      <c r="B234" s="3">
        <f t="shared" si="23"/>
        <v>4809</v>
      </c>
      <c r="C234">
        <v>147</v>
      </c>
      <c r="D234">
        <f>IF(D233=0,0,IF(D233+1&gt;RecapLineair!H$11,0,D233+1))</f>
        <v>0</v>
      </c>
      <c r="E234" s="16" t="str">
        <f>IF(D234=0,"n.v.t.",IF(RecapLineair!$I$22&lt;A$232,"nee",G234))</f>
        <v>n.v.t.</v>
      </c>
      <c r="F234" s="16">
        <f>IF(A$232=RecapLineair!$I$22,RecapLineair!$H$23,99)</f>
        <v>99</v>
      </c>
      <c r="G234" s="16" t="str">
        <f>IF(D234=0,"n.v.t.",(IF(D234&lt;=RecapLineair!$H$12,"ja","nee")))</f>
        <v>n.v.t.</v>
      </c>
      <c r="H234" s="4">
        <f t="shared" si="25"/>
        <v>0.25000000002512479</v>
      </c>
      <c r="I234" s="4"/>
      <c r="J234" s="5">
        <f>IF(D234=0,0,ROUND(+H234*RecapLineair!$H$13/12,2))</f>
        <v>0</v>
      </c>
      <c r="K234" s="4"/>
      <c r="L234" s="4">
        <f>IF(E234="ja",0,IF(D234=0,0,(MIN(ROUND(IF(Selectie!$A$4=2,+RecapLineair!$L$20-J234,(IF(Selectie!$A$4=1,(RecapLineair!$H$14-RecapLineair!$H$15)/(RecapLineair!$H$11-RecapLineair!$H$12),0))),2),H234))))</f>
        <v>0</v>
      </c>
      <c r="M234" s="4"/>
      <c r="N234" s="4">
        <f t="shared" si="17"/>
        <v>0</v>
      </c>
      <c r="O234" s="4"/>
      <c r="P234" s="4">
        <f t="shared" si="24"/>
        <v>0.25000000002512479</v>
      </c>
    </row>
    <row r="235" spans="1:16" x14ac:dyDescent="0.25">
      <c r="B235" s="3">
        <f t="shared" si="23"/>
        <v>4840</v>
      </c>
      <c r="C235">
        <v>148</v>
      </c>
      <c r="D235">
        <f>IF(D234=0,0,IF(D234+1&gt;RecapLineair!H$11,0,D234+1))</f>
        <v>0</v>
      </c>
      <c r="E235" s="16" t="str">
        <f>IF(D235=0,"n.v.t.",IF(RecapLineair!$I$22&lt;A$232,"nee",G235))</f>
        <v>n.v.t.</v>
      </c>
      <c r="F235" s="16">
        <f>IF(A$232=RecapLineair!$I$22,RecapLineair!$H$23,99)</f>
        <v>99</v>
      </c>
      <c r="G235" s="16" t="str">
        <f>IF(D235=0,"n.v.t.",(IF(D235&lt;=RecapLineair!$H$12,"ja","nee")))</f>
        <v>n.v.t.</v>
      </c>
      <c r="H235" s="4">
        <f t="shared" si="25"/>
        <v>0.25000000002512479</v>
      </c>
      <c r="I235" s="4"/>
      <c r="J235" s="5">
        <f>IF(D235=0,0,ROUND(+H235*RecapLineair!$H$13/12,2))</f>
        <v>0</v>
      </c>
      <c r="K235" s="4"/>
      <c r="L235" s="4">
        <f>IF(E235="ja",0,IF(D235=0,0,(MIN(ROUND(IF(Selectie!$A$4=2,+RecapLineair!$L$20-J235,(IF(Selectie!$A$4=1,(RecapLineair!$H$14-RecapLineair!$H$15)/(RecapLineair!$H$11-RecapLineair!$H$12),0))),2),H235))))</f>
        <v>0</v>
      </c>
      <c r="M235" s="4"/>
      <c r="N235" s="4">
        <f t="shared" si="17"/>
        <v>0</v>
      </c>
      <c r="O235" s="4"/>
      <c r="P235" s="4">
        <f t="shared" si="24"/>
        <v>0.25000000002512479</v>
      </c>
    </row>
    <row r="236" spans="1:16" x14ac:dyDescent="0.25">
      <c r="B236" s="3">
        <f t="shared" si="23"/>
        <v>4870</v>
      </c>
      <c r="C236">
        <v>149</v>
      </c>
      <c r="D236">
        <f>IF(D235=0,0,IF(D235+1&gt;RecapLineair!H$11,0,D235+1))</f>
        <v>0</v>
      </c>
      <c r="E236" s="16" t="str">
        <f>IF(D236=0,"n.v.t.",IF(RecapLineair!$I$22&lt;A$232,"nee",G236))</f>
        <v>n.v.t.</v>
      </c>
      <c r="F236" s="16">
        <f>IF(A$232=RecapLineair!$I$22,RecapLineair!$H$23,99)</f>
        <v>99</v>
      </c>
      <c r="G236" s="16" t="str">
        <f>IF(D236=0,"n.v.t.",(IF(D236&lt;=RecapLineair!$H$12,"ja","nee")))</f>
        <v>n.v.t.</v>
      </c>
      <c r="H236" s="4">
        <f t="shared" si="25"/>
        <v>0.25000000002512479</v>
      </c>
      <c r="I236" s="4"/>
      <c r="J236" s="5">
        <f>IF(D236=0,0,ROUND(+H236*RecapLineair!$H$13/12,2))</f>
        <v>0</v>
      </c>
      <c r="K236" s="4"/>
      <c r="L236" s="4">
        <f>IF(E236="ja",0,IF(D236=0,0,(MIN(ROUND(IF(Selectie!$A$4=2,+RecapLineair!$L$20-J236,(IF(Selectie!$A$4=1,(RecapLineair!$H$14-RecapLineair!$H$15)/(RecapLineair!$H$11-RecapLineair!$H$12),0))),2),H236))))</f>
        <v>0</v>
      </c>
      <c r="M236" s="4"/>
      <c r="N236" s="4">
        <f t="shared" si="17"/>
        <v>0</v>
      </c>
      <c r="O236" s="4"/>
      <c r="P236" s="4">
        <f t="shared" si="24"/>
        <v>0.25000000002512479</v>
      </c>
    </row>
    <row r="237" spans="1:16" x14ac:dyDescent="0.25">
      <c r="B237" s="3">
        <f t="shared" si="23"/>
        <v>4901</v>
      </c>
      <c r="C237">
        <v>150</v>
      </c>
      <c r="D237">
        <f>IF(D236=0,0,IF(D236+1&gt;RecapLineair!H$11,0,D236+1))</f>
        <v>0</v>
      </c>
      <c r="E237" s="16" t="str">
        <f>IF(D237=0,"n.v.t.",IF(RecapLineair!$I$22&lt;A$232,"nee",G237))</f>
        <v>n.v.t.</v>
      </c>
      <c r="F237" s="16">
        <f>IF(A$232=RecapLineair!$I$22,RecapLineair!$H$23,99)</f>
        <v>99</v>
      </c>
      <c r="G237" s="16" t="str">
        <f>IF(D237=0,"n.v.t.",(IF(D237&lt;=RecapLineair!$H$12,"ja","nee")))</f>
        <v>n.v.t.</v>
      </c>
      <c r="H237" s="4">
        <f t="shared" si="25"/>
        <v>0.25000000002512479</v>
      </c>
      <c r="I237" s="4"/>
      <c r="J237" s="5">
        <f>IF(D237=0,0,ROUND(+H237*RecapLineair!$H$13/12,2))</f>
        <v>0</v>
      </c>
      <c r="K237" s="4"/>
      <c r="L237" s="4">
        <f>IF(E237="ja",0,IF(D237=0,0,(MIN(ROUND(IF(Selectie!$A$4=2,+RecapLineair!$L$20-J237,(IF(Selectie!$A$4=1,(RecapLineair!$H$14-RecapLineair!$H$15)/(RecapLineair!$H$11-RecapLineair!$H$12),0))),2),H237))))</f>
        <v>0</v>
      </c>
      <c r="M237" s="4"/>
      <c r="N237" s="4">
        <f t="shared" si="17"/>
        <v>0</v>
      </c>
      <c r="O237" s="4"/>
      <c r="P237" s="4">
        <f t="shared" si="24"/>
        <v>0.25000000002512479</v>
      </c>
    </row>
    <row r="238" spans="1:16" x14ac:dyDescent="0.25">
      <c r="B238" s="3">
        <f t="shared" si="23"/>
        <v>4931</v>
      </c>
      <c r="C238">
        <v>151</v>
      </c>
      <c r="D238">
        <f>IF(D237=0,0,IF(D237+1&gt;RecapLineair!H$11,0,D237+1))</f>
        <v>0</v>
      </c>
      <c r="E238" s="16" t="str">
        <f>IF(D238=0,"n.v.t.",IF(RecapLineair!$I$22&lt;A$232,"nee",G238))</f>
        <v>n.v.t.</v>
      </c>
      <c r="F238" s="16">
        <f>IF(A$232=RecapLineair!$I$22,RecapLineair!$H$23,99)</f>
        <v>99</v>
      </c>
      <c r="G238" s="16" t="str">
        <f>IF(D238=0,"n.v.t.",(IF(D238&lt;=RecapLineair!$H$12,"ja","nee")))</f>
        <v>n.v.t.</v>
      </c>
      <c r="H238" s="4">
        <f t="shared" si="25"/>
        <v>0.25000000002512479</v>
      </c>
      <c r="I238" s="4"/>
      <c r="J238" s="5">
        <f>IF(D238=0,0,ROUND(+H238*RecapLineair!$H$13/12,2))</f>
        <v>0</v>
      </c>
      <c r="K238" s="4"/>
      <c r="L238" s="4">
        <f>IF(E238="ja",0,IF(D238=0,0,(MIN(ROUND(IF(Selectie!$A$4=2,+RecapLineair!$L$20-J238,(IF(Selectie!$A$4=1,(RecapLineair!$H$14-RecapLineair!$H$15)/(RecapLineair!$H$11-RecapLineair!$H$12),0))),2),H238))))</f>
        <v>0</v>
      </c>
      <c r="M238" s="4"/>
      <c r="N238" s="4">
        <f t="shared" si="17"/>
        <v>0</v>
      </c>
      <c r="O238" s="4"/>
      <c r="P238" s="4">
        <f t="shared" si="24"/>
        <v>0.25000000002512479</v>
      </c>
    </row>
    <row r="239" spans="1:16" x14ac:dyDescent="0.25">
      <c r="B239" s="3">
        <f t="shared" si="23"/>
        <v>4962</v>
      </c>
      <c r="C239">
        <v>152</v>
      </c>
      <c r="D239">
        <f>IF(D238=0,0,IF(D238+1&gt;RecapLineair!H$11,0,D238+1))</f>
        <v>0</v>
      </c>
      <c r="E239" s="16" t="str">
        <f>IF(D239=0,"n.v.t.",IF(RecapLineair!$I$22&lt;A$232,"nee",G239))</f>
        <v>n.v.t.</v>
      </c>
      <c r="F239" s="16">
        <f>IF(A$232=RecapLineair!$I$22,RecapLineair!$H$23,99)</f>
        <v>99</v>
      </c>
      <c r="G239" s="16" t="str">
        <f>IF(D239=0,"n.v.t.",(IF(D239&lt;=RecapLineair!$H$12,"ja","nee")))</f>
        <v>n.v.t.</v>
      </c>
      <c r="H239" s="4">
        <f t="shared" si="25"/>
        <v>0.25000000002512479</v>
      </c>
      <c r="I239" s="4"/>
      <c r="J239" s="5">
        <f>IF(D239=0,0,ROUND(+H239*RecapLineair!$H$13/12,2))</f>
        <v>0</v>
      </c>
      <c r="K239" s="4"/>
      <c r="L239" s="4">
        <f>IF(E239="ja",0,IF(D239=0,0,(MIN(ROUND(IF(Selectie!$A$4=2,+RecapLineair!$L$20-J239,(IF(Selectie!$A$4=1,(RecapLineair!$H$14-RecapLineair!$H$15)/(RecapLineair!$H$11-RecapLineair!$H$12),0))),2),H239))))</f>
        <v>0</v>
      </c>
      <c r="M239" s="4"/>
      <c r="N239" s="4">
        <f t="shared" si="17"/>
        <v>0</v>
      </c>
      <c r="O239" s="4"/>
      <c r="P239" s="4">
        <f t="shared" si="24"/>
        <v>0.25000000002512479</v>
      </c>
    </row>
    <row r="240" spans="1:16" x14ac:dyDescent="0.25">
      <c r="B240" s="3">
        <f t="shared" si="23"/>
        <v>4993</v>
      </c>
      <c r="C240">
        <v>153</v>
      </c>
      <c r="D240">
        <f>IF(D239=0,0,IF(D239+1&gt;RecapLineair!H$11,0,D239+1))</f>
        <v>0</v>
      </c>
      <c r="E240" s="16" t="str">
        <f>IF(D240=0,"n.v.t.",IF(RecapLineair!$I$22&lt;A$232,"nee",G240))</f>
        <v>n.v.t.</v>
      </c>
      <c r="F240" s="16">
        <f>IF(A$232=RecapLineair!$I$22,RecapLineair!$H$23,99)</f>
        <v>99</v>
      </c>
      <c r="G240" s="16" t="str">
        <f>IF(D240=0,"n.v.t.",(IF(D240&lt;=RecapLineair!$H$12,"ja","nee")))</f>
        <v>n.v.t.</v>
      </c>
      <c r="H240" s="4">
        <f t="shared" si="25"/>
        <v>0.25000000002512479</v>
      </c>
      <c r="I240" s="4"/>
      <c r="J240" s="5">
        <f>IF(D240=0,0,ROUND(+H240*RecapLineair!$H$13/12,2))</f>
        <v>0</v>
      </c>
      <c r="K240" s="4"/>
      <c r="L240" s="4">
        <f>IF(E240="ja",0,IF(D240=0,0,(MIN(ROUND(IF(Selectie!$A$4=2,+RecapLineair!$L$20-J240,(IF(Selectie!$A$4=1,(RecapLineair!$H$14-RecapLineair!$H$15)/(RecapLineair!$H$11-RecapLineair!$H$12),0))),2),H240))))</f>
        <v>0</v>
      </c>
      <c r="M240" s="4"/>
      <c r="N240" s="4">
        <f t="shared" si="17"/>
        <v>0</v>
      </c>
      <c r="O240" s="4"/>
      <c r="P240" s="4">
        <f t="shared" si="24"/>
        <v>0.25000000002512479</v>
      </c>
    </row>
    <row r="241" spans="1:16" x14ac:dyDescent="0.25">
      <c r="B241" s="3">
        <f t="shared" si="23"/>
        <v>5023</v>
      </c>
      <c r="C241">
        <v>154</v>
      </c>
      <c r="D241">
        <f>IF(D240=0,0,IF(D240+1&gt;RecapLineair!H$11,0,D240+1))</f>
        <v>0</v>
      </c>
      <c r="E241" s="16" t="str">
        <f>IF(D241=0,"n.v.t.",IF(RecapLineair!$I$22&lt;A$232,"nee",G241))</f>
        <v>n.v.t.</v>
      </c>
      <c r="F241" s="16">
        <f>IF(A$232=RecapLineair!$I$22,RecapLineair!$H$23,99)</f>
        <v>99</v>
      </c>
      <c r="G241" s="16" t="str">
        <f>IF(D241=0,"n.v.t.",(IF(D241&lt;=RecapLineair!$H$12,"ja","nee")))</f>
        <v>n.v.t.</v>
      </c>
      <c r="H241" s="4">
        <f t="shared" si="25"/>
        <v>0.25000000002512479</v>
      </c>
      <c r="I241" s="4"/>
      <c r="J241" s="5">
        <f>IF(D241=0,0,ROUND(+H241*RecapLineair!$H$13/12,2))</f>
        <v>0</v>
      </c>
      <c r="K241" s="4"/>
      <c r="L241" s="4">
        <f>IF(E241="ja",0,IF(D241=0,0,(MIN(ROUND(IF(Selectie!$A$4=2,+RecapLineair!$L$20-J241,(IF(Selectie!$A$4=1,(RecapLineair!$H$14-RecapLineair!$H$15)/(RecapLineair!$H$11-RecapLineair!$H$12),0))),2),H241))))</f>
        <v>0</v>
      </c>
      <c r="M241" s="4"/>
      <c r="N241" s="4">
        <f t="shared" si="17"/>
        <v>0</v>
      </c>
      <c r="O241" s="4"/>
      <c r="P241" s="4">
        <f t="shared" si="24"/>
        <v>0.25000000002512479</v>
      </c>
    </row>
    <row r="242" spans="1:16" x14ac:dyDescent="0.25">
      <c r="B242" s="3">
        <f t="shared" si="23"/>
        <v>5054</v>
      </c>
      <c r="C242">
        <v>155</v>
      </c>
      <c r="D242">
        <f>IF(D241=0,0,IF(D241+1&gt;RecapLineair!H$11,0,D241+1))</f>
        <v>0</v>
      </c>
      <c r="E242" s="16" t="str">
        <f>IF(D242=0,"n.v.t.",IF(RecapLineair!$I$22&lt;A$232,"nee",G242))</f>
        <v>n.v.t.</v>
      </c>
      <c r="F242" s="16">
        <f>IF(A$232=RecapLineair!$I$22,RecapLineair!$H$23,99)</f>
        <v>99</v>
      </c>
      <c r="G242" s="16" t="str">
        <f>IF(D242=0,"n.v.t.",(IF(D242&lt;=RecapLineair!$H$12,"ja","nee")))</f>
        <v>n.v.t.</v>
      </c>
      <c r="H242" s="4">
        <f t="shared" si="25"/>
        <v>0.25000000002512479</v>
      </c>
      <c r="I242" s="4"/>
      <c r="J242" s="5">
        <f>IF(D242=0,0,ROUND(+H242*RecapLineair!$H$13/12,2))</f>
        <v>0</v>
      </c>
      <c r="K242" s="4"/>
      <c r="L242" s="4">
        <f>IF(E242="ja",0,IF(D242=0,0,(MIN(ROUND(IF(Selectie!$A$4=2,+RecapLineair!$L$20-J242,(IF(Selectie!$A$4=1,(RecapLineair!$H$14-RecapLineair!$H$15)/(RecapLineair!$H$11-RecapLineair!$H$12),0))),2),H242))))</f>
        <v>0</v>
      </c>
      <c r="M242" s="4"/>
      <c r="N242" s="4">
        <f t="shared" si="17"/>
        <v>0</v>
      </c>
      <c r="O242" s="4"/>
      <c r="P242" s="4">
        <f t="shared" si="24"/>
        <v>0.25000000002512479</v>
      </c>
    </row>
    <row r="243" spans="1:16" x14ac:dyDescent="0.25">
      <c r="B243" s="3">
        <f t="shared" si="23"/>
        <v>5084</v>
      </c>
      <c r="C243">
        <v>156</v>
      </c>
      <c r="D243">
        <f>IF(D242=0,0,IF(D242+1&gt;RecapLineair!H$11,0,D242+1))</f>
        <v>0</v>
      </c>
      <c r="E243" s="16" t="str">
        <f>IF(D243=0,"n.v.t.",IF(RecapLineair!$I$22&lt;A$232,"nee",G243))</f>
        <v>n.v.t.</v>
      </c>
      <c r="F243" s="16">
        <f>IF(A$232=RecapLineair!$I$22,RecapLineair!$H$23,99)</f>
        <v>99</v>
      </c>
      <c r="G243" s="16" t="str">
        <f>IF(D243=0,"n.v.t.",(IF(D243&lt;=RecapLineair!$H$12,"ja","nee")))</f>
        <v>n.v.t.</v>
      </c>
      <c r="H243" s="4">
        <f t="shared" si="25"/>
        <v>0.25000000002512479</v>
      </c>
      <c r="I243" s="4"/>
      <c r="J243" s="5">
        <f>IF(D243=0,0,ROUND(+H243*RecapLineair!$H$13/12,2))</f>
        <v>0</v>
      </c>
      <c r="K243" s="4"/>
      <c r="L243" s="4">
        <f>IF(E243="ja",0,IF(D243=0,0,(MIN(ROUND(IF(Selectie!$A$4=2,+RecapLineair!$L$20-J243,(IF(Selectie!$A$4=1,(RecapLineair!$H$14-RecapLineair!$H$15)/(RecapLineair!$H$11-RecapLineair!$H$12),0))),2),H243))))</f>
        <v>0</v>
      </c>
      <c r="M243" s="4"/>
      <c r="N243" s="4">
        <f t="shared" si="17"/>
        <v>0</v>
      </c>
      <c r="O243" s="4"/>
      <c r="P243" s="4">
        <f t="shared" si="24"/>
        <v>0.25000000002512479</v>
      </c>
    </row>
    <row r="244" spans="1:16" x14ac:dyDescent="0.25">
      <c r="B244" s="3"/>
      <c r="E244" s="16"/>
      <c r="F244" s="16"/>
      <c r="G244" s="16"/>
      <c r="H244" s="4"/>
      <c r="I244" s="29"/>
      <c r="J244" s="28">
        <f>SUM(J232:J243)</f>
        <v>0</v>
      </c>
      <c r="K244" s="29"/>
      <c r="L244" s="28">
        <f>SUM(L232:L243)</f>
        <v>0</v>
      </c>
      <c r="M244" s="29"/>
      <c r="N244" s="28">
        <f>J244+L244</f>
        <v>0</v>
      </c>
      <c r="O244" s="29"/>
      <c r="P244" s="4"/>
    </row>
    <row r="245" spans="1:16" x14ac:dyDescent="0.25">
      <c r="B245" s="3"/>
      <c r="E245" s="16"/>
      <c r="F245" s="16"/>
      <c r="G245" s="16"/>
      <c r="H245" s="4"/>
      <c r="I245" s="29"/>
      <c r="J245" s="29"/>
      <c r="K245" s="29"/>
      <c r="L245" s="29"/>
      <c r="M245" s="29"/>
      <c r="N245" s="29"/>
      <c r="O245" s="29"/>
      <c r="P245" s="4"/>
    </row>
    <row r="246" spans="1:16" x14ac:dyDescent="0.25">
      <c r="A246" s="2">
        <f>A232+1</f>
        <v>2032</v>
      </c>
      <c r="B246" s="3">
        <f t="shared" ref="B246:B257" si="26">DATE(1,C246,1)</f>
        <v>5115</v>
      </c>
      <c r="C246">
        <v>157</v>
      </c>
      <c r="D246">
        <f>IF(D243=0,0,IF(D243+1&gt;RecapLineair!H$11,0,D243+1))</f>
        <v>0</v>
      </c>
      <c r="E246" s="16" t="str">
        <f>IF(D246=0,"n.v.t.",IF(RecapLineair!$I$22&lt;A$246,"nee",G246))</f>
        <v>n.v.t.</v>
      </c>
      <c r="F246" s="16">
        <f>IF(A$246=RecapLineair!$I$22,RecapLineair!$H$23,99)</f>
        <v>99</v>
      </c>
      <c r="G246" s="16" t="str">
        <f>IF(D246=0,"n.v.t.",(IF(D246&lt;=RecapLineair!$H$12,"ja","nee")))</f>
        <v>n.v.t.</v>
      </c>
      <c r="H246" s="4">
        <f>+P243</f>
        <v>0.25000000002512479</v>
      </c>
      <c r="I246" s="4"/>
      <c r="J246" s="5">
        <f>IF(D246=0,0,ROUND(+H246*RecapLineair!$H$13/12,2))</f>
        <v>0</v>
      </c>
      <c r="K246" s="4"/>
      <c r="L246" s="4">
        <f>IF(E246="ja",0,IF(D246=0,0,(MIN(ROUND(IF(Selectie!$A$4=2,+RecapLineair!$L$20-J246,(IF(Selectie!$A$4=1,(RecapLineair!$H$14-RecapLineair!$H$15)/(RecapLineair!$H$11-RecapLineair!$H$12),0))),2),H246))))</f>
        <v>0</v>
      </c>
      <c r="M246" s="4"/>
      <c r="N246" s="4">
        <f t="shared" si="17"/>
        <v>0</v>
      </c>
      <c r="O246" s="4"/>
      <c r="P246" s="4">
        <f t="shared" ref="P246:P257" si="27">+H246-L246</f>
        <v>0.25000000002512479</v>
      </c>
    </row>
    <row r="247" spans="1:16" x14ac:dyDescent="0.25">
      <c r="B247" s="3">
        <f t="shared" si="26"/>
        <v>5146</v>
      </c>
      <c r="C247">
        <v>158</v>
      </c>
      <c r="D247">
        <f>IF(D246=0,0,IF(D246+1&gt;RecapLineair!H$11,0,D246+1))</f>
        <v>0</v>
      </c>
      <c r="E247" s="16" t="str">
        <f>IF(D247=0,"n.v.t.",IF(RecapLineair!$I$22&lt;A$246,"nee",G247))</f>
        <v>n.v.t.</v>
      </c>
      <c r="F247" s="16">
        <f>IF(A$246=RecapLineair!$I$22,RecapLineair!$H$23,99)</f>
        <v>99</v>
      </c>
      <c r="G247" s="16" t="str">
        <f>IF(D247=0,"n.v.t.",(IF(D247&lt;=RecapLineair!$H$12,"ja","nee")))</f>
        <v>n.v.t.</v>
      </c>
      <c r="H247" s="4">
        <f t="shared" ref="H247:H257" si="28">+P246</f>
        <v>0.25000000002512479</v>
      </c>
      <c r="I247" s="4"/>
      <c r="J247" s="5">
        <f>IF(D247=0,0,ROUND(+H247*RecapLineair!$H$13/12,2))</f>
        <v>0</v>
      </c>
      <c r="K247" s="4"/>
      <c r="L247" s="4">
        <f>IF(E247="ja",0,IF(D247=0,0,(MIN(ROUND(IF(Selectie!$A$4=2,+RecapLineair!$L$20-J247,(IF(Selectie!$A$4=1,(RecapLineair!$H$14-RecapLineair!$H$15)/(RecapLineair!$H$11-RecapLineair!$H$12),0))),2),H247))))</f>
        <v>0</v>
      </c>
      <c r="M247" s="4"/>
      <c r="N247" s="4">
        <f t="shared" si="17"/>
        <v>0</v>
      </c>
      <c r="O247" s="4"/>
      <c r="P247" s="4">
        <f t="shared" si="27"/>
        <v>0.25000000002512479</v>
      </c>
    </row>
    <row r="248" spans="1:16" x14ac:dyDescent="0.25">
      <c r="B248" s="3">
        <f t="shared" si="26"/>
        <v>5174</v>
      </c>
      <c r="C248">
        <v>159</v>
      </c>
      <c r="D248">
        <f>IF(D247=0,0,IF(D247+1&gt;RecapLineair!H$11,0,D247+1))</f>
        <v>0</v>
      </c>
      <c r="E248" s="16" t="str">
        <f>IF(D248=0,"n.v.t.",IF(RecapLineair!$I$22&lt;A$246,"nee",G248))</f>
        <v>n.v.t.</v>
      </c>
      <c r="F248" s="16">
        <f>IF(A$246=RecapLineair!$I$22,RecapLineair!$H$23,99)</f>
        <v>99</v>
      </c>
      <c r="G248" s="16" t="str">
        <f>IF(D248=0,"n.v.t.",(IF(D248&lt;=RecapLineair!$H$12,"ja","nee")))</f>
        <v>n.v.t.</v>
      </c>
      <c r="H248" s="4">
        <f t="shared" si="28"/>
        <v>0.25000000002512479</v>
      </c>
      <c r="I248" s="4"/>
      <c r="J248" s="5">
        <f>IF(D248=0,0,ROUND(+H248*RecapLineair!$H$13/12,2))</f>
        <v>0</v>
      </c>
      <c r="K248" s="4"/>
      <c r="L248" s="4">
        <f>IF(E248="ja",0,IF(D248=0,0,(MIN(ROUND(IF(Selectie!$A$4=2,+RecapLineair!$L$20-J248,(IF(Selectie!$A$4=1,(RecapLineair!$H$14-RecapLineair!$H$15)/(RecapLineair!$H$11-RecapLineair!$H$12),0))),2),H248))))</f>
        <v>0</v>
      </c>
      <c r="M248" s="4"/>
      <c r="N248" s="4">
        <f t="shared" si="17"/>
        <v>0</v>
      </c>
      <c r="O248" s="4"/>
      <c r="P248" s="4">
        <f t="shared" si="27"/>
        <v>0.25000000002512479</v>
      </c>
    </row>
    <row r="249" spans="1:16" x14ac:dyDescent="0.25">
      <c r="B249" s="3">
        <f t="shared" si="26"/>
        <v>5205</v>
      </c>
      <c r="C249">
        <v>160</v>
      </c>
      <c r="D249">
        <f>IF(D248=0,0,IF(D248+1&gt;RecapLineair!H$11,0,D248+1))</f>
        <v>0</v>
      </c>
      <c r="E249" s="16" t="str">
        <f>IF(D249=0,"n.v.t.",IF(RecapLineair!$I$22&lt;A$246,"nee",G249))</f>
        <v>n.v.t.</v>
      </c>
      <c r="F249" s="16">
        <f>IF(A$246=RecapLineair!$I$22,RecapLineair!$H$23,99)</f>
        <v>99</v>
      </c>
      <c r="G249" s="16" t="str">
        <f>IF(D249=0,"n.v.t.",(IF(D249&lt;=RecapLineair!$H$12,"ja","nee")))</f>
        <v>n.v.t.</v>
      </c>
      <c r="H249" s="4">
        <f t="shared" si="28"/>
        <v>0.25000000002512479</v>
      </c>
      <c r="I249" s="4"/>
      <c r="J249" s="5">
        <f>IF(D249=0,0,ROUND(+H249*RecapLineair!$H$13/12,2))</f>
        <v>0</v>
      </c>
      <c r="K249" s="4"/>
      <c r="L249" s="4">
        <f>IF(E249="ja",0,IF(D249=0,0,(MIN(ROUND(IF(Selectie!$A$4=2,+RecapLineair!$L$20-J249,(IF(Selectie!$A$4=1,(RecapLineair!$H$14-RecapLineair!$H$15)/(RecapLineair!$H$11-RecapLineair!$H$12),0))),2),H249))))</f>
        <v>0</v>
      </c>
      <c r="M249" s="4"/>
      <c r="N249" s="4">
        <f t="shared" si="17"/>
        <v>0</v>
      </c>
      <c r="O249" s="4"/>
      <c r="P249" s="4">
        <f t="shared" si="27"/>
        <v>0.25000000002512479</v>
      </c>
    </row>
    <row r="250" spans="1:16" x14ac:dyDescent="0.25">
      <c r="B250" s="3">
        <f t="shared" si="26"/>
        <v>5235</v>
      </c>
      <c r="C250">
        <v>161</v>
      </c>
      <c r="D250">
        <f>IF(D249=0,0,IF(D249+1&gt;RecapLineair!H$11,0,D249+1))</f>
        <v>0</v>
      </c>
      <c r="E250" s="16" t="str">
        <f>IF(D250=0,"n.v.t.",IF(RecapLineair!$I$22&lt;A$246,"nee",G250))</f>
        <v>n.v.t.</v>
      </c>
      <c r="F250" s="16">
        <f>IF(A$246=RecapLineair!$I$22,RecapLineair!$H$23,99)</f>
        <v>99</v>
      </c>
      <c r="G250" s="16" t="str">
        <f>IF(D250=0,"n.v.t.",(IF(D250&lt;=RecapLineair!$H$12,"ja","nee")))</f>
        <v>n.v.t.</v>
      </c>
      <c r="H250" s="4">
        <f t="shared" si="28"/>
        <v>0.25000000002512479</v>
      </c>
      <c r="I250" s="4"/>
      <c r="J250" s="5">
        <f>IF(D250=0,0,ROUND(+H250*RecapLineair!$H$13/12,2))</f>
        <v>0</v>
      </c>
      <c r="K250" s="4"/>
      <c r="L250" s="4">
        <f>IF(E250="ja",0,IF(D250=0,0,(MIN(ROUND(IF(Selectie!$A$4=2,+RecapLineair!$L$20-J250,(IF(Selectie!$A$4=1,(RecapLineair!$H$14-RecapLineair!$H$15)/(RecapLineair!$H$11-RecapLineair!$H$12),0))),2),H250))))</f>
        <v>0</v>
      </c>
      <c r="M250" s="4"/>
      <c r="N250" s="4">
        <f t="shared" si="17"/>
        <v>0</v>
      </c>
      <c r="O250" s="4"/>
      <c r="P250" s="4">
        <f t="shared" si="27"/>
        <v>0.25000000002512479</v>
      </c>
    </row>
    <row r="251" spans="1:16" x14ac:dyDescent="0.25">
      <c r="B251" s="3">
        <f t="shared" si="26"/>
        <v>5266</v>
      </c>
      <c r="C251">
        <v>162</v>
      </c>
      <c r="D251">
        <f>IF(D250=0,0,IF(D250+1&gt;RecapLineair!H$11,0,D250+1))</f>
        <v>0</v>
      </c>
      <c r="E251" s="16" t="str">
        <f>IF(D251=0,"n.v.t.",IF(RecapLineair!$I$22&lt;A$246,"nee",G251))</f>
        <v>n.v.t.</v>
      </c>
      <c r="F251" s="16">
        <f>IF(A$246=RecapLineair!$I$22,RecapLineair!$H$23,99)</f>
        <v>99</v>
      </c>
      <c r="G251" s="16" t="str">
        <f>IF(D251=0,"n.v.t.",(IF(D251&lt;=RecapLineair!$H$12,"ja","nee")))</f>
        <v>n.v.t.</v>
      </c>
      <c r="H251" s="4">
        <f t="shared" si="28"/>
        <v>0.25000000002512479</v>
      </c>
      <c r="I251" s="4"/>
      <c r="J251" s="5">
        <f>IF(D251=0,0,ROUND(+H251*RecapLineair!$H$13/12,2))</f>
        <v>0</v>
      </c>
      <c r="K251" s="4"/>
      <c r="L251" s="4">
        <f>IF(E251="ja",0,IF(D251=0,0,(MIN(ROUND(IF(Selectie!$A$4=2,+RecapLineair!$L$20-J251,(IF(Selectie!$A$4=1,(RecapLineair!$H$14-RecapLineair!$H$15)/(RecapLineair!$H$11-RecapLineair!$H$12),0))),2),H251))))</f>
        <v>0</v>
      </c>
      <c r="M251" s="4"/>
      <c r="N251" s="4">
        <f t="shared" si="17"/>
        <v>0</v>
      </c>
      <c r="O251" s="4"/>
      <c r="P251" s="4">
        <f t="shared" si="27"/>
        <v>0.25000000002512479</v>
      </c>
    </row>
    <row r="252" spans="1:16" x14ac:dyDescent="0.25">
      <c r="B252" s="3">
        <f t="shared" si="26"/>
        <v>5296</v>
      </c>
      <c r="C252">
        <v>163</v>
      </c>
      <c r="D252">
        <f>IF(D251=0,0,IF(D251+1&gt;RecapLineair!H$11,0,D251+1))</f>
        <v>0</v>
      </c>
      <c r="E252" s="16" t="str">
        <f>IF(D252=0,"n.v.t.",IF(RecapLineair!$I$22&lt;A$246,"nee",G252))</f>
        <v>n.v.t.</v>
      </c>
      <c r="F252" s="16">
        <f>IF(A$246=RecapLineair!$I$22,RecapLineair!$H$23,99)</f>
        <v>99</v>
      </c>
      <c r="G252" s="16" t="str">
        <f>IF(D252=0,"n.v.t.",(IF(D252&lt;=RecapLineair!$H$12,"ja","nee")))</f>
        <v>n.v.t.</v>
      </c>
      <c r="H252" s="4">
        <f t="shared" si="28"/>
        <v>0.25000000002512479</v>
      </c>
      <c r="I252" s="4"/>
      <c r="J252" s="5">
        <f>IF(D252=0,0,ROUND(+H252*RecapLineair!$H$13/12,2))</f>
        <v>0</v>
      </c>
      <c r="K252" s="4"/>
      <c r="L252" s="4">
        <f>IF(E252="ja",0,IF(D252=0,0,(MIN(ROUND(IF(Selectie!$A$4=2,+RecapLineair!$L$20-J252,(IF(Selectie!$A$4=1,(RecapLineair!$H$14-RecapLineair!$H$15)/(RecapLineair!$H$11-RecapLineair!$H$12),0))),2),H252))))</f>
        <v>0</v>
      </c>
      <c r="M252" s="4"/>
      <c r="N252" s="4">
        <f t="shared" si="17"/>
        <v>0</v>
      </c>
      <c r="O252" s="4"/>
      <c r="P252" s="4">
        <f t="shared" si="27"/>
        <v>0.25000000002512479</v>
      </c>
    </row>
    <row r="253" spans="1:16" x14ac:dyDescent="0.25">
      <c r="B253" s="3">
        <f t="shared" si="26"/>
        <v>5327</v>
      </c>
      <c r="C253">
        <v>164</v>
      </c>
      <c r="D253">
        <f>IF(D252=0,0,IF(D252+1&gt;RecapLineair!H$11,0,D252+1))</f>
        <v>0</v>
      </c>
      <c r="E253" s="16" t="str">
        <f>IF(D253=0,"n.v.t.",IF(RecapLineair!$I$22&lt;A$246,"nee",G253))</f>
        <v>n.v.t.</v>
      </c>
      <c r="F253" s="16">
        <f>IF(A$246=RecapLineair!$I$22,RecapLineair!$H$23,99)</f>
        <v>99</v>
      </c>
      <c r="G253" s="16" t="str">
        <f>IF(D253=0,"n.v.t.",(IF(D253&lt;=RecapLineair!$H$12,"ja","nee")))</f>
        <v>n.v.t.</v>
      </c>
      <c r="H253" s="4">
        <f t="shared" si="28"/>
        <v>0.25000000002512479</v>
      </c>
      <c r="I253" s="4"/>
      <c r="J253" s="5">
        <f>IF(D253=0,0,ROUND(+H253*RecapLineair!$H$13/12,2))</f>
        <v>0</v>
      </c>
      <c r="K253" s="4"/>
      <c r="L253" s="4">
        <f>IF(E253="ja",0,IF(D253=0,0,(MIN(ROUND(IF(Selectie!$A$4=2,+RecapLineair!$L$20-J253,(IF(Selectie!$A$4=1,(RecapLineair!$H$14-RecapLineair!$H$15)/(RecapLineair!$H$11-RecapLineair!$H$12),0))),2),H253))))</f>
        <v>0</v>
      </c>
      <c r="M253" s="4"/>
      <c r="N253" s="4">
        <f t="shared" si="17"/>
        <v>0</v>
      </c>
      <c r="O253" s="4"/>
      <c r="P253" s="4">
        <f t="shared" si="27"/>
        <v>0.25000000002512479</v>
      </c>
    </row>
    <row r="254" spans="1:16" x14ac:dyDescent="0.25">
      <c r="B254" s="3">
        <f t="shared" si="26"/>
        <v>5358</v>
      </c>
      <c r="C254">
        <v>165</v>
      </c>
      <c r="D254">
        <f>IF(D253=0,0,IF(D253+1&gt;RecapLineair!H$11,0,D253+1))</f>
        <v>0</v>
      </c>
      <c r="E254" s="16" t="str">
        <f>IF(D254=0,"n.v.t.",IF(RecapLineair!$I$22&lt;A$246,"nee",G254))</f>
        <v>n.v.t.</v>
      </c>
      <c r="F254" s="16">
        <f>IF(A$246=RecapLineair!$I$22,RecapLineair!$H$23,99)</f>
        <v>99</v>
      </c>
      <c r="G254" s="16" t="str">
        <f>IF(D254=0,"n.v.t.",(IF(D254&lt;=RecapLineair!$H$12,"ja","nee")))</f>
        <v>n.v.t.</v>
      </c>
      <c r="H254" s="4">
        <f t="shared" si="28"/>
        <v>0.25000000002512479</v>
      </c>
      <c r="I254" s="4"/>
      <c r="J254" s="5">
        <f>IF(D254=0,0,ROUND(+H254*RecapLineair!$H$13/12,2))</f>
        <v>0</v>
      </c>
      <c r="K254" s="4"/>
      <c r="L254" s="4">
        <f>IF(E254="ja",0,IF(D254=0,0,(MIN(ROUND(IF(Selectie!$A$4=2,+RecapLineair!$L$20-J254,(IF(Selectie!$A$4=1,(RecapLineair!$H$14-RecapLineair!$H$15)/(RecapLineair!$H$11-RecapLineair!$H$12),0))),2),H254))))</f>
        <v>0</v>
      </c>
      <c r="M254" s="4"/>
      <c r="N254" s="4">
        <f t="shared" si="17"/>
        <v>0</v>
      </c>
      <c r="O254" s="4"/>
      <c r="P254" s="4">
        <f t="shared" si="27"/>
        <v>0.25000000002512479</v>
      </c>
    </row>
    <row r="255" spans="1:16" x14ac:dyDescent="0.25">
      <c r="B255" s="3">
        <f t="shared" si="26"/>
        <v>5388</v>
      </c>
      <c r="C255">
        <v>166</v>
      </c>
      <c r="D255">
        <f>IF(D254=0,0,IF(D254+1&gt;RecapLineair!H$11,0,D254+1))</f>
        <v>0</v>
      </c>
      <c r="E255" s="16" t="str">
        <f>IF(D255=0,"n.v.t.",IF(RecapLineair!$I$22&lt;A$246,"nee",G255))</f>
        <v>n.v.t.</v>
      </c>
      <c r="F255" s="16">
        <f>IF(A$246=RecapLineair!$I$22,RecapLineair!$H$23,99)</f>
        <v>99</v>
      </c>
      <c r="G255" s="16" t="str">
        <f>IF(D255=0,"n.v.t.",(IF(D255&lt;=RecapLineair!$H$12,"ja","nee")))</f>
        <v>n.v.t.</v>
      </c>
      <c r="H255" s="4">
        <f t="shared" si="28"/>
        <v>0.25000000002512479</v>
      </c>
      <c r="I255" s="4"/>
      <c r="J255" s="5">
        <f>IF(D255=0,0,ROUND(+H255*RecapLineair!$H$13/12,2))</f>
        <v>0</v>
      </c>
      <c r="K255" s="4"/>
      <c r="L255" s="4">
        <f>IF(E255="ja",0,IF(D255=0,0,(MIN(ROUND(IF(Selectie!$A$4=2,+RecapLineair!$L$20-J255,(IF(Selectie!$A$4=1,(RecapLineair!$H$14-RecapLineair!$H$15)/(RecapLineair!$H$11-RecapLineair!$H$12),0))),2),H255))))</f>
        <v>0</v>
      </c>
      <c r="M255" s="4"/>
      <c r="N255" s="4">
        <f t="shared" si="17"/>
        <v>0</v>
      </c>
      <c r="O255" s="4"/>
      <c r="P255" s="4">
        <f t="shared" si="27"/>
        <v>0.25000000002512479</v>
      </c>
    </row>
    <row r="256" spans="1:16" x14ac:dyDescent="0.25">
      <c r="B256" s="3">
        <f t="shared" si="26"/>
        <v>5419</v>
      </c>
      <c r="C256">
        <v>167</v>
      </c>
      <c r="D256">
        <f>IF(D255=0,0,IF(D255+1&gt;RecapLineair!H$11,0,D255+1))</f>
        <v>0</v>
      </c>
      <c r="E256" s="16" t="str">
        <f>IF(D256=0,"n.v.t.",IF(RecapLineair!$I$22&lt;A$246,"nee",G256))</f>
        <v>n.v.t.</v>
      </c>
      <c r="F256" s="16">
        <f>IF(A$246=RecapLineair!$I$22,RecapLineair!$H$23,99)</f>
        <v>99</v>
      </c>
      <c r="G256" s="16" t="str">
        <f>IF(D256=0,"n.v.t.",(IF(D256&lt;=RecapLineair!$H$12,"ja","nee")))</f>
        <v>n.v.t.</v>
      </c>
      <c r="H256" s="4">
        <f t="shared" si="28"/>
        <v>0.25000000002512479</v>
      </c>
      <c r="I256" s="4"/>
      <c r="J256" s="5">
        <f>IF(D256=0,0,ROUND(+H256*RecapLineair!$H$13/12,2))</f>
        <v>0</v>
      </c>
      <c r="K256" s="4"/>
      <c r="L256" s="4">
        <f>IF(E256="ja",0,IF(D256=0,0,(MIN(ROUND(IF(Selectie!$A$4=2,+RecapLineair!$L$20-J256,(IF(Selectie!$A$4=1,(RecapLineair!$H$14-RecapLineair!$H$15)/(RecapLineair!$H$11-RecapLineair!$H$12),0))),2),H256))))</f>
        <v>0</v>
      </c>
      <c r="M256" s="4"/>
      <c r="N256" s="4">
        <f t="shared" si="17"/>
        <v>0</v>
      </c>
      <c r="O256" s="4"/>
      <c r="P256" s="4">
        <f t="shared" si="27"/>
        <v>0.25000000002512479</v>
      </c>
    </row>
    <row r="257" spans="1:16" x14ac:dyDescent="0.25">
      <c r="B257" s="3">
        <f t="shared" si="26"/>
        <v>5449</v>
      </c>
      <c r="C257">
        <v>168</v>
      </c>
      <c r="D257">
        <f>IF(D256=0,0,IF(D256+1&gt;RecapLineair!H$11,0,D256+1))</f>
        <v>0</v>
      </c>
      <c r="E257" s="16" t="str">
        <f>IF(D257=0,"n.v.t.",IF(RecapLineair!$I$22&lt;A$246,"nee",G257))</f>
        <v>n.v.t.</v>
      </c>
      <c r="F257" s="16">
        <f>IF(A$246=RecapLineair!$I$22,RecapLineair!$H$23,99)</f>
        <v>99</v>
      </c>
      <c r="G257" s="16" t="str">
        <f>IF(D257=0,"n.v.t.",(IF(D257&lt;=RecapLineair!$H$12,"ja","nee")))</f>
        <v>n.v.t.</v>
      </c>
      <c r="H257" s="4">
        <f t="shared" si="28"/>
        <v>0.25000000002512479</v>
      </c>
      <c r="I257" s="4"/>
      <c r="J257" s="5">
        <f>IF(D257=0,0,ROUND(+H257*RecapLineair!$H$13/12,2))</f>
        <v>0</v>
      </c>
      <c r="K257" s="4"/>
      <c r="L257" s="4">
        <f>IF(E257="ja",0,IF(D257=0,0,(MIN(ROUND(IF(Selectie!$A$4=2,+RecapLineair!$L$20-J257,(IF(Selectie!$A$4=1,(RecapLineair!$H$14-RecapLineair!$H$15)/(RecapLineair!$H$11-RecapLineair!$H$12),0))),2),H257))))</f>
        <v>0</v>
      </c>
      <c r="M257" s="4"/>
      <c r="N257" s="4">
        <f t="shared" si="17"/>
        <v>0</v>
      </c>
      <c r="O257" s="4"/>
      <c r="P257" s="4">
        <f t="shared" si="27"/>
        <v>0.25000000002512479</v>
      </c>
    </row>
    <row r="258" spans="1:16" x14ac:dyDescent="0.25">
      <c r="B258" s="3"/>
      <c r="E258" s="16"/>
      <c r="F258" s="16"/>
      <c r="G258" s="16"/>
      <c r="H258" s="4"/>
      <c r="I258" s="29"/>
      <c r="J258" s="28">
        <f>SUM(J246:J257)</f>
        <v>0</v>
      </c>
      <c r="K258" s="29"/>
      <c r="L258" s="28">
        <f>SUM(L246:L257)</f>
        <v>0</v>
      </c>
      <c r="M258" s="29"/>
      <c r="N258" s="28">
        <f>J258+L258</f>
        <v>0</v>
      </c>
      <c r="O258" s="29"/>
      <c r="P258" s="4"/>
    </row>
    <row r="259" spans="1:16" x14ac:dyDescent="0.25">
      <c r="B259" s="3"/>
      <c r="E259" s="16"/>
      <c r="F259" s="16"/>
      <c r="G259" s="16"/>
      <c r="H259" s="4"/>
      <c r="I259" s="29"/>
      <c r="J259" s="29"/>
      <c r="K259" s="29"/>
      <c r="L259" s="29"/>
      <c r="M259" s="29"/>
      <c r="N259" s="29"/>
      <c r="O259" s="29"/>
      <c r="P259" s="4"/>
    </row>
    <row r="260" spans="1:16" x14ac:dyDescent="0.25">
      <c r="A260" s="2">
        <f>A246+1</f>
        <v>2033</v>
      </c>
      <c r="B260" s="3">
        <f t="shared" ref="B260:B271" si="29">DATE(1,C260,1)</f>
        <v>5480</v>
      </c>
      <c r="C260">
        <v>169</v>
      </c>
      <c r="D260">
        <f>IF(D257=0,0,IF(D257+1&gt;RecapLineair!H$11,0,D257+1))</f>
        <v>0</v>
      </c>
      <c r="E260" s="16" t="str">
        <f>IF(D260=0,"n.v.t.",IF(RecapLineair!$I$22&lt;A$260,"nee",G260))</f>
        <v>n.v.t.</v>
      </c>
      <c r="F260" s="16">
        <f>IF(A$260=RecapLineair!$I$22,RecapLineair!$H$23,99)</f>
        <v>99</v>
      </c>
      <c r="G260" s="16" t="str">
        <f>IF(D260=0,"n.v.t.",(IF(D260&lt;=RecapLineair!$H$12,"ja","nee")))</f>
        <v>n.v.t.</v>
      </c>
      <c r="H260" s="4">
        <f>+P257</f>
        <v>0.25000000002512479</v>
      </c>
      <c r="I260" s="4"/>
      <c r="J260" s="5">
        <f>IF(D260=0,0,ROUND(+H260*RecapLineair!$H$13/12,2))</f>
        <v>0</v>
      </c>
      <c r="K260" s="4"/>
      <c r="L260" s="4">
        <f>IF(E260="ja",0,IF(D260=0,0,(MIN(ROUND(IF(Selectie!$A$4=2,+RecapLineair!$L$20-J260,(IF(Selectie!$A$4=1,(RecapLineair!$H$14-RecapLineair!$H$15)/(RecapLineair!$H$11-RecapLineair!$H$12),0))),2),H260))))</f>
        <v>0</v>
      </c>
      <c r="M260" s="4"/>
      <c r="N260" s="4">
        <f t="shared" si="17"/>
        <v>0</v>
      </c>
      <c r="O260" s="4"/>
      <c r="P260" s="4">
        <f t="shared" ref="P260:P271" si="30">+H260-L260</f>
        <v>0.25000000002512479</v>
      </c>
    </row>
    <row r="261" spans="1:16" x14ac:dyDescent="0.25">
      <c r="B261" s="3">
        <f t="shared" si="29"/>
        <v>5511</v>
      </c>
      <c r="C261">
        <v>170</v>
      </c>
      <c r="D261">
        <f>IF(D260=0,0,IF(D260+1&gt;RecapLineair!H$11,0,D260+1))</f>
        <v>0</v>
      </c>
      <c r="E261" s="16" t="str">
        <f>IF(D261=0,"n.v.t.",IF(RecapLineair!$I$22&lt;A$260,"nee",G261))</f>
        <v>n.v.t.</v>
      </c>
      <c r="F261" s="16">
        <f>IF(A$260=RecapLineair!$I$22,RecapLineair!$H$23,99)</f>
        <v>99</v>
      </c>
      <c r="G261" s="16" t="str">
        <f>IF(D261=0,"n.v.t.",(IF(D261&lt;=RecapLineair!$H$12,"ja","nee")))</f>
        <v>n.v.t.</v>
      </c>
      <c r="H261" s="4">
        <f t="shared" ref="H261:H271" si="31">+P260</f>
        <v>0.25000000002512479</v>
      </c>
      <c r="I261" s="4"/>
      <c r="J261" s="5">
        <f>IF(D261=0,0,ROUND(+H261*RecapLineair!$H$13/12,2))</f>
        <v>0</v>
      </c>
      <c r="K261" s="4"/>
      <c r="L261" s="4">
        <f>IF(E261="ja",0,IF(D261=0,0,(MIN(ROUND(IF(Selectie!$A$4=2,+RecapLineair!$L$20-J261,(IF(Selectie!$A$4=1,(RecapLineair!$H$14-RecapLineair!$H$15)/(RecapLineair!$H$11-RecapLineair!$H$12),0))),2),H261))))</f>
        <v>0</v>
      </c>
      <c r="M261" s="4"/>
      <c r="N261" s="4">
        <f t="shared" si="17"/>
        <v>0</v>
      </c>
      <c r="O261" s="4"/>
      <c r="P261" s="4">
        <f t="shared" si="30"/>
        <v>0.25000000002512479</v>
      </c>
    </row>
    <row r="262" spans="1:16" x14ac:dyDescent="0.25">
      <c r="B262" s="3">
        <f t="shared" si="29"/>
        <v>5539</v>
      </c>
      <c r="C262">
        <v>171</v>
      </c>
      <c r="D262">
        <f>IF(D261=0,0,IF(D261+1&gt;RecapLineair!H$11,0,D261+1))</f>
        <v>0</v>
      </c>
      <c r="E262" s="16" t="str">
        <f>IF(D262=0,"n.v.t.",IF(RecapLineair!$I$22&lt;A$260,"nee",G262))</f>
        <v>n.v.t.</v>
      </c>
      <c r="F262" s="16">
        <f>IF(A$260=RecapLineair!$I$22,RecapLineair!$H$23,99)</f>
        <v>99</v>
      </c>
      <c r="G262" s="16" t="str">
        <f>IF(D262=0,"n.v.t.",(IF(D262&lt;=RecapLineair!$H$12,"ja","nee")))</f>
        <v>n.v.t.</v>
      </c>
      <c r="H262" s="4">
        <f t="shared" si="31"/>
        <v>0.25000000002512479</v>
      </c>
      <c r="I262" s="4"/>
      <c r="J262" s="5">
        <f>IF(D262=0,0,ROUND(+H262*RecapLineair!$H$13/12,2))</f>
        <v>0</v>
      </c>
      <c r="K262" s="4"/>
      <c r="L262" s="4">
        <f>IF(E262="ja",0,IF(D262=0,0,(MIN(ROUND(IF(Selectie!$A$4=2,+RecapLineair!$L$20-J262,(IF(Selectie!$A$4=1,(RecapLineair!$H$14-RecapLineair!$H$15)/(RecapLineair!$H$11-RecapLineair!$H$12),0))),2),H262))))</f>
        <v>0</v>
      </c>
      <c r="M262" s="4"/>
      <c r="N262" s="4">
        <f t="shared" si="17"/>
        <v>0</v>
      </c>
      <c r="O262" s="4"/>
      <c r="P262" s="4">
        <f t="shared" si="30"/>
        <v>0.25000000002512479</v>
      </c>
    </row>
    <row r="263" spans="1:16" x14ac:dyDescent="0.25">
      <c r="B263" s="3">
        <f t="shared" si="29"/>
        <v>5570</v>
      </c>
      <c r="C263">
        <v>172</v>
      </c>
      <c r="D263">
        <f>IF(D262=0,0,IF(D262+1&gt;RecapLineair!H$11,0,D262+1))</f>
        <v>0</v>
      </c>
      <c r="E263" s="16" t="str">
        <f>IF(D263=0,"n.v.t.",IF(RecapLineair!$I$22&lt;A$260,"nee",G263))</f>
        <v>n.v.t.</v>
      </c>
      <c r="F263" s="16">
        <f>IF(A$260=RecapLineair!$I$22,RecapLineair!$H$23,99)</f>
        <v>99</v>
      </c>
      <c r="G263" s="16" t="str">
        <f>IF(D263=0,"n.v.t.",(IF(D263&lt;=RecapLineair!$H$12,"ja","nee")))</f>
        <v>n.v.t.</v>
      </c>
      <c r="H263" s="4">
        <f t="shared" si="31"/>
        <v>0.25000000002512479</v>
      </c>
      <c r="I263" s="4"/>
      <c r="J263" s="5">
        <f>IF(D263=0,0,ROUND(+H263*RecapLineair!$H$13/12,2))</f>
        <v>0</v>
      </c>
      <c r="K263" s="4"/>
      <c r="L263" s="4">
        <f>IF(E263="ja",0,IF(D263=0,0,(MIN(ROUND(IF(Selectie!$A$4=2,+RecapLineair!$L$20-J263,(IF(Selectie!$A$4=1,(RecapLineair!$H$14-RecapLineair!$H$15)/(RecapLineair!$H$11-RecapLineair!$H$12),0))),2),H263))))</f>
        <v>0</v>
      </c>
      <c r="M263" s="4"/>
      <c r="N263" s="4">
        <f t="shared" si="17"/>
        <v>0</v>
      </c>
      <c r="O263" s="4"/>
      <c r="P263" s="4">
        <f t="shared" si="30"/>
        <v>0.25000000002512479</v>
      </c>
    </row>
    <row r="264" spans="1:16" x14ac:dyDescent="0.25">
      <c r="B264" s="3">
        <f t="shared" si="29"/>
        <v>5600</v>
      </c>
      <c r="C264">
        <v>173</v>
      </c>
      <c r="D264">
        <f>IF(D263=0,0,IF(D263+1&gt;RecapLineair!H$11,0,D263+1))</f>
        <v>0</v>
      </c>
      <c r="E264" s="16" t="str">
        <f>IF(D264=0,"n.v.t.",IF(RecapLineair!$I$22&lt;A$260,"nee",G264))</f>
        <v>n.v.t.</v>
      </c>
      <c r="F264" s="16">
        <f>IF(A$260=RecapLineair!$I$22,RecapLineair!$H$23,99)</f>
        <v>99</v>
      </c>
      <c r="G264" s="16" t="str">
        <f>IF(D264=0,"n.v.t.",(IF(D264&lt;=RecapLineair!$H$12,"ja","nee")))</f>
        <v>n.v.t.</v>
      </c>
      <c r="H264" s="4">
        <f t="shared" si="31"/>
        <v>0.25000000002512479</v>
      </c>
      <c r="I264" s="4"/>
      <c r="J264" s="5">
        <f>IF(D264=0,0,ROUND(+H264*RecapLineair!$H$13/12,2))</f>
        <v>0</v>
      </c>
      <c r="K264" s="4"/>
      <c r="L264" s="4">
        <f>IF(E264="ja",0,IF(D264=0,0,(MIN(ROUND(IF(Selectie!$A$4=2,+RecapLineair!$L$20-J264,(IF(Selectie!$A$4=1,(RecapLineair!$H$14-RecapLineair!$H$15)/(RecapLineair!$H$11-RecapLineair!$H$12),0))),2),H264))))</f>
        <v>0</v>
      </c>
      <c r="M264" s="4"/>
      <c r="N264" s="4">
        <f t="shared" si="17"/>
        <v>0</v>
      </c>
      <c r="O264" s="4"/>
      <c r="P264" s="4">
        <f t="shared" si="30"/>
        <v>0.25000000002512479</v>
      </c>
    </row>
    <row r="265" spans="1:16" x14ac:dyDescent="0.25">
      <c r="B265" s="3">
        <f t="shared" si="29"/>
        <v>5631</v>
      </c>
      <c r="C265">
        <v>174</v>
      </c>
      <c r="D265">
        <f>IF(D264=0,0,IF(D264+1&gt;RecapLineair!H$11,0,D264+1))</f>
        <v>0</v>
      </c>
      <c r="E265" s="16" t="str">
        <f>IF(D265=0,"n.v.t.",IF(RecapLineair!$I$22&lt;A$260,"nee",G265))</f>
        <v>n.v.t.</v>
      </c>
      <c r="F265" s="16">
        <f>IF(A$260=RecapLineair!$I$22,RecapLineair!$H$23,99)</f>
        <v>99</v>
      </c>
      <c r="G265" s="16" t="str">
        <f>IF(D265=0,"n.v.t.",(IF(D265&lt;=RecapLineair!$H$12,"ja","nee")))</f>
        <v>n.v.t.</v>
      </c>
      <c r="H265" s="4">
        <f t="shared" si="31"/>
        <v>0.25000000002512479</v>
      </c>
      <c r="I265" s="4"/>
      <c r="J265" s="5">
        <f>IF(D265=0,0,ROUND(+H265*RecapLineair!$H$13/12,2))</f>
        <v>0</v>
      </c>
      <c r="K265" s="4"/>
      <c r="L265" s="4">
        <f>IF(E265="ja",0,IF(D265=0,0,(MIN(ROUND(IF(Selectie!$A$4=2,+RecapLineair!$L$20-J265,(IF(Selectie!$A$4=1,(RecapLineair!$H$14-RecapLineair!$H$15)/(RecapLineair!$H$11-RecapLineair!$H$12),0))),2),H265))))</f>
        <v>0</v>
      </c>
      <c r="M265" s="4"/>
      <c r="N265" s="4">
        <f t="shared" si="17"/>
        <v>0</v>
      </c>
      <c r="O265" s="4"/>
      <c r="P265" s="4">
        <f t="shared" si="30"/>
        <v>0.25000000002512479</v>
      </c>
    </row>
    <row r="266" spans="1:16" x14ac:dyDescent="0.25">
      <c r="B266" s="3">
        <f t="shared" si="29"/>
        <v>5661</v>
      </c>
      <c r="C266">
        <v>175</v>
      </c>
      <c r="D266">
        <f>IF(D265=0,0,IF(D265+1&gt;RecapLineair!H$11,0,D265+1))</f>
        <v>0</v>
      </c>
      <c r="E266" s="16" t="str">
        <f>IF(D266=0,"n.v.t.",IF(RecapLineair!$I$22&lt;A$260,"nee",G266))</f>
        <v>n.v.t.</v>
      </c>
      <c r="F266" s="16">
        <f>IF(A$260=RecapLineair!$I$22,RecapLineair!$H$23,99)</f>
        <v>99</v>
      </c>
      <c r="G266" s="16" t="str">
        <f>IF(D266=0,"n.v.t.",(IF(D266&lt;=RecapLineair!$H$12,"ja","nee")))</f>
        <v>n.v.t.</v>
      </c>
      <c r="H266" s="4">
        <f t="shared" si="31"/>
        <v>0.25000000002512479</v>
      </c>
      <c r="I266" s="4"/>
      <c r="J266" s="5">
        <f>IF(D266=0,0,ROUND(+H266*RecapLineair!$H$13/12,2))</f>
        <v>0</v>
      </c>
      <c r="K266" s="4"/>
      <c r="L266" s="4">
        <f>IF(E266="ja",0,IF(D266=0,0,(MIN(ROUND(IF(Selectie!$A$4=2,+RecapLineair!$L$20-J266,(IF(Selectie!$A$4=1,(RecapLineair!$H$14-RecapLineair!$H$15)/(RecapLineair!$H$11-RecapLineair!$H$12),0))),2),H266))))</f>
        <v>0</v>
      </c>
      <c r="M266" s="4"/>
      <c r="N266" s="4">
        <f t="shared" si="17"/>
        <v>0</v>
      </c>
      <c r="O266" s="4"/>
      <c r="P266" s="4">
        <f t="shared" si="30"/>
        <v>0.25000000002512479</v>
      </c>
    </row>
    <row r="267" spans="1:16" x14ac:dyDescent="0.25">
      <c r="B267" s="3">
        <f t="shared" si="29"/>
        <v>5692</v>
      </c>
      <c r="C267">
        <v>176</v>
      </c>
      <c r="D267">
        <f>IF(D266=0,0,IF(D266+1&gt;RecapLineair!H$11,0,D266+1))</f>
        <v>0</v>
      </c>
      <c r="E267" s="16" t="str">
        <f>IF(D267=0,"n.v.t.",IF(RecapLineair!$I$22&lt;A$260,"nee",G267))</f>
        <v>n.v.t.</v>
      </c>
      <c r="F267" s="16">
        <f>IF(A$260=RecapLineair!$I$22,RecapLineair!$H$23,99)</f>
        <v>99</v>
      </c>
      <c r="G267" s="16" t="str">
        <f>IF(D267=0,"n.v.t.",(IF(D267&lt;=RecapLineair!$H$12,"ja","nee")))</f>
        <v>n.v.t.</v>
      </c>
      <c r="H267" s="4">
        <f t="shared" si="31"/>
        <v>0.25000000002512479</v>
      </c>
      <c r="I267" s="4"/>
      <c r="J267" s="5">
        <f>IF(D267=0,0,ROUND(+H267*RecapLineair!$H$13/12,2))</f>
        <v>0</v>
      </c>
      <c r="K267" s="4"/>
      <c r="L267" s="4">
        <f>IF(E267="ja",0,IF(D267=0,0,(MIN(ROUND(IF(Selectie!$A$4=2,+RecapLineair!$L$20-J267,(IF(Selectie!$A$4=1,(RecapLineair!$H$14-RecapLineair!$H$15)/(RecapLineair!$H$11-RecapLineair!$H$12),0))),2),H267))))</f>
        <v>0</v>
      </c>
      <c r="M267" s="4"/>
      <c r="N267" s="4">
        <f t="shared" si="17"/>
        <v>0</v>
      </c>
      <c r="O267" s="4"/>
      <c r="P267" s="4">
        <f t="shared" si="30"/>
        <v>0.25000000002512479</v>
      </c>
    </row>
    <row r="268" spans="1:16" x14ac:dyDescent="0.25">
      <c r="B268" s="3">
        <f t="shared" si="29"/>
        <v>5723</v>
      </c>
      <c r="C268">
        <v>177</v>
      </c>
      <c r="D268">
        <f>IF(D267=0,0,IF(D267+1&gt;RecapLineair!H$11,0,D267+1))</f>
        <v>0</v>
      </c>
      <c r="E268" s="16" t="str">
        <f>IF(D268=0,"n.v.t.",IF(RecapLineair!$I$22&lt;A$260,"nee",G268))</f>
        <v>n.v.t.</v>
      </c>
      <c r="F268" s="16">
        <f>IF(A$260=RecapLineair!$I$22,RecapLineair!$H$23,99)</f>
        <v>99</v>
      </c>
      <c r="G268" s="16" t="str">
        <f>IF(D268=0,"n.v.t.",(IF(D268&lt;=RecapLineair!$H$12,"ja","nee")))</f>
        <v>n.v.t.</v>
      </c>
      <c r="H268" s="4">
        <f t="shared" si="31"/>
        <v>0.25000000002512479</v>
      </c>
      <c r="I268" s="4"/>
      <c r="J268" s="5">
        <f>IF(D268=0,0,ROUND(+H268*RecapLineair!$H$13/12,2))</f>
        <v>0</v>
      </c>
      <c r="K268" s="4"/>
      <c r="L268" s="4">
        <f>IF(E268="ja",0,IF(D268=0,0,(MIN(ROUND(IF(Selectie!$A$4=2,+RecapLineair!$L$20-J268,(IF(Selectie!$A$4=1,(RecapLineair!$H$14-RecapLineair!$H$15)/(RecapLineair!$H$11-RecapLineair!$H$12),0))),2),H268))))</f>
        <v>0</v>
      </c>
      <c r="M268" s="4"/>
      <c r="N268" s="4">
        <f t="shared" si="17"/>
        <v>0</v>
      </c>
      <c r="O268" s="4"/>
      <c r="P268" s="4">
        <f t="shared" si="30"/>
        <v>0.25000000002512479</v>
      </c>
    </row>
    <row r="269" spans="1:16" x14ac:dyDescent="0.25">
      <c r="B269" s="3">
        <f t="shared" si="29"/>
        <v>5753</v>
      </c>
      <c r="C269">
        <v>178</v>
      </c>
      <c r="D269">
        <f>IF(D268=0,0,IF(D268+1&gt;RecapLineair!H$11,0,D268+1))</f>
        <v>0</v>
      </c>
      <c r="E269" s="16" t="str">
        <f>IF(D269=0,"n.v.t.",IF(RecapLineair!$I$22&lt;A$260,"nee",G269))</f>
        <v>n.v.t.</v>
      </c>
      <c r="F269" s="16">
        <f>IF(A$260=RecapLineair!$I$22,RecapLineair!$H$23,99)</f>
        <v>99</v>
      </c>
      <c r="G269" s="16" t="str">
        <f>IF(D269=0,"n.v.t.",(IF(D269&lt;=RecapLineair!$H$12,"ja","nee")))</f>
        <v>n.v.t.</v>
      </c>
      <c r="H269" s="4">
        <f t="shared" si="31"/>
        <v>0.25000000002512479</v>
      </c>
      <c r="I269" s="4"/>
      <c r="J269" s="5">
        <f>IF(D269=0,0,ROUND(+H269*RecapLineair!$H$13/12,2))</f>
        <v>0</v>
      </c>
      <c r="K269" s="4"/>
      <c r="L269" s="4">
        <f>IF(E269="ja",0,IF(D269=0,0,(MIN(ROUND(IF(Selectie!$A$4=2,+RecapLineair!$L$20-J269,(IF(Selectie!$A$4=1,(RecapLineair!$H$14-RecapLineair!$H$15)/(RecapLineair!$H$11-RecapLineair!$H$12),0))),2),H269))))</f>
        <v>0</v>
      </c>
      <c r="M269" s="4"/>
      <c r="N269" s="4">
        <f t="shared" si="17"/>
        <v>0</v>
      </c>
      <c r="O269" s="4"/>
      <c r="P269" s="4">
        <f t="shared" si="30"/>
        <v>0.25000000002512479</v>
      </c>
    </row>
    <row r="270" spans="1:16" x14ac:dyDescent="0.25">
      <c r="B270" s="3">
        <f t="shared" si="29"/>
        <v>5784</v>
      </c>
      <c r="C270">
        <v>179</v>
      </c>
      <c r="D270">
        <f>IF(D269=0,0,IF(D269+1&gt;RecapLineair!H$11,0,D269+1))</f>
        <v>0</v>
      </c>
      <c r="E270" s="16" t="str">
        <f>IF(D270=0,"n.v.t.",IF(RecapLineair!$I$22&lt;A$260,"nee",G270))</f>
        <v>n.v.t.</v>
      </c>
      <c r="F270" s="16">
        <f>IF(A$260=RecapLineair!$I$22,RecapLineair!$H$23,99)</f>
        <v>99</v>
      </c>
      <c r="G270" s="16" t="str">
        <f>IF(D270=0,"n.v.t.",(IF(D270&lt;=RecapLineair!$H$12,"ja","nee")))</f>
        <v>n.v.t.</v>
      </c>
      <c r="H270" s="4">
        <f t="shared" si="31"/>
        <v>0.25000000002512479</v>
      </c>
      <c r="I270" s="4"/>
      <c r="J270" s="5">
        <f>IF(D270=0,0,ROUND(+H270*RecapLineair!$H$13/12,2))</f>
        <v>0</v>
      </c>
      <c r="K270" s="4"/>
      <c r="L270" s="4">
        <f>IF(E270="ja",0,IF(D270=0,0,(MIN(ROUND(IF(Selectie!$A$4=2,+RecapLineair!$L$20-J270,(IF(Selectie!$A$4=1,(RecapLineair!$H$14-RecapLineair!$H$15)/(RecapLineair!$H$11-RecapLineair!$H$12),0))),2),H270))))</f>
        <v>0</v>
      </c>
      <c r="M270" s="4"/>
      <c r="N270" s="4">
        <f t="shared" si="17"/>
        <v>0</v>
      </c>
      <c r="O270" s="4"/>
      <c r="P270" s="4">
        <f t="shared" si="30"/>
        <v>0.25000000002512479</v>
      </c>
    </row>
    <row r="271" spans="1:16" x14ac:dyDescent="0.25">
      <c r="B271" s="3">
        <f t="shared" si="29"/>
        <v>5814</v>
      </c>
      <c r="C271">
        <v>180</v>
      </c>
      <c r="D271">
        <f>IF(D270=0,0,IF(D270+1&gt;RecapLineair!H$11,0,D270+1))</f>
        <v>0</v>
      </c>
      <c r="E271" s="16" t="str">
        <f>IF(D271=0,"n.v.t.",IF(RecapLineair!$I$22&lt;A$260,"nee",G271))</f>
        <v>n.v.t.</v>
      </c>
      <c r="F271" s="16">
        <f>IF(A$260=RecapLineair!$I$22,RecapLineair!$H$23,99)</f>
        <v>99</v>
      </c>
      <c r="G271" s="16" t="str">
        <f>IF(D271=0,"n.v.t.",(IF(D271&lt;=RecapLineair!$H$12,"ja","nee")))</f>
        <v>n.v.t.</v>
      </c>
      <c r="H271" s="4">
        <f t="shared" si="31"/>
        <v>0.25000000002512479</v>
      </c>
      <c r="I271" s="4"/>
      <c r="J271" s="5">
        <f>IF(D271=0,0,ROUND(+H271*RecapLineair!$H$13/12,2))</f>
        <v>0</v>
      </c>
      <c r="K271" s="4"/>
      <c r="L271" s="4">
        <f>IF(E271="ja",0,IF(D271=0,0,(MIN(ROUND(IF(Selectie!$A$4=2,+RecapLineair!$L$20-J271,(IF(Selectie!$A$4=1,(RecapLineair!$H$14-RecapLineair!$H$15)/(RecapLineair!$H$11-RecapLineair!$H$12),0))),2),H271))))</f>
        <v>0</v>
      </c>
      <c r="M271" s="4"/>
      <c r="N271" s="4">
        <f t="shared" ref="N271:N339" si="32">J271+L271</f>
        <v>0</v>
      </c>
      <c r="O271" s="4"/>
      <c r="P271" s="4">
        <f t="shared" si="30"/>
        <v>0.25000000002512479</v>
      </c>
    </row>
    <row r="272" spans="1:16" x14ac:dyDescent="0.25">
      <c r="B272" s="3"/>
      <c r="E272" s="16"/>
      <c r="F272" s="16"/>
      <c r="G272" s="16"/>
      <c r="H272" s="4"/>
      <c r="I272" s="29"/>
      <c r="J272" s="28">
        <f>SUM(J260:J271)</f>
        <v>0</v>
      </c>
      <c r="K272" s="29"/>
      <c r="L272" s="28">
        <f>SUM(L260:L271)</f>
        <v>0</v>
      </c>
      <c r="M272" s="29"/>
      <c r="N272" s="28">
        <f>J272+L272</f>
        <v>0</v>
      </c>
      <c r="O272" s="29"/>
      <c r="P272" s="4"/>
    </row>
    <row r="273" spans="1:16" x14ac:dyDescent="0.25">
      <c r="B273" s="3"/>
      <c r="E273" s="16"/>
      <c r="F273" s="16"/>
      <c r="G273" s="16"/>
      <c r="H273" s="4"/>
      <c r="I273" s="29"/>
      <c r="J273" s="29"/>
      <c r="K273" s="29"/>
      <c r="L273" s="29"/>
      <c r="M273" s="29"/>
      <c r="N273" s="29"/>
      <c r="O273" s="29"/>
      <c r="P273" s="4"/>
    </row>
    <row r="274" spans="1:16" x14ac:dyDescent="0.25">
      <c r="A274" s="2">
        <f>A260+1</f>
        <v>2034</v>
      </c>
      <c r="B274" s="3">
        <f t="shared" ref="B274:B285" si="33">DATE(1,C274,1)</f>
        <v>5845</v>
      </c>
      <c r="C274">
        <v>181</v>
      </c>
      <c r="D274">
        <f>IF(D271=0,0,IF(D271+1&gt;RecapLineair!H$11,0,D271+1))</f>
        <v>0</v>
      </c>
      <c r="E274" s="16" t="str">
        <f>IF(D274=0,"n.v.t.",IF(RecapLineair!$I$22&lt;A$274,"nee",G274))</f>
        <v>n.v.t.</v>
      </c>
      <c r="F274" s="16">
        <f>IF(A$274=RecapLineair!$I$22,RecapLineair!$H$23,99)</f>
        <v>99</v>
      </c>
      <c r="G274" s="16" t="str">
        <f>IF(D274=0,"n.v.t.",(IF(D274&lt;=RecapLineair!$H$12,"ja","nee")))</f>
        <v>n.v.t.</v>
      </c>
      <c r="H274" s="4">
        <f>+P271</f>
        <v>0.25000000002512479</v>
      </c>
      <c r="I274" s="4"/>
      <c r="J274" s="5">
        <f>IF(D274=0,0,ROUND(+H274*RecapLineair!$H$13/12,2))</f>
        <v>0</v>
      </c>
      <c r="K274" s="4"/>
      <c r="L274" s="4">
        <f>IF(E274="ja",0,IF(D274=0,0,(MIN(ROUND(IF(Selectie!$A$4=2,+RecapLineair!$L$20-J274,(IF(Selectie!$A$4=1,(RecapLineair!$H$14-RecapLineair!$H$15)/(RecapLineair!$H$11-RecapLineair!$H$12),0))),2),H274))))</f>
        <v>0</v>
      </c>
      <c r="M274" s="4"/>
      <c r="N274" s="4">
        <f t="shared" si="32"/>
        <v>0</v>
      </c>
      <c r="O274" s="4"/>
      <c r="P274" s="4">
        <f t="shared" ref="P274:P285" si="34">+H274-L274</f>
        <v>0.25000000002512479</v>
      </c>
    </row>
    <row r="275" spans="1:16" x14ac:dyDescent="0.25">
      <c r="B275" s="3">
        <f t="shared" si="33"/>
        <v>5876</v>
      </c>
      <c r="C275">
        <v>182</v>
      </c>
      <c r="D275">
        <f>IF(D274=0,0,IF(D274+1&gt;RecapLineair!H$11,0,D274+1))</f>
        <v>0</v>
      </c>
      <c r="E275" s="16" t="str">
        <f>IF(D275=0,"n.v.t.",IF(RecapLineair!$I$22&lt;A$274,"nee",G275))</f>
        <v>n.v.t.</v>
      </c>
      <c r="F275" s="16">
        <f>IF(A$274=RecapLineair!$I$22,RecapLineair!$H$23,99)</f>
        <v>99</v>
      </c>
      <c r="G275" s="16" t="str">
        <f>IF(D275=0,"n.v.t.",(IF(D275&lt;=RecapLineair!$H$12,"ja","nee")))</f>
        <v>n.v.t.</v>
      </c>
      <c r="H275" s="4">
        <f t="shared" ref="H275:H285" si="35">+P274</f>
        <v>0.25000000002512479</v>
      </c>
      <c r="I275" s="4"/>
      <c r="J275" s="5">
        <f>IF(D275=0,0,ROUND(+H275*RecapLineair!$H$13/12,2))</f>
        <v>0</v>
      </c>
      <c r="K275" s="4"/>
      <c r="L275" s="4">
        <f>IF(E275="ja",0,IF(D275=0,0,(MIN(ROUND(IF(Selectie!$A$4=2,+RecapLineair!$L$20-J275,(IF(Selectie!$A$4=1,(RecapLineair!$H$14-RecapLineair!$H$15)/(RecapLineair!$H$11-RecapLineair!$H$12),0))),2),H275))))</f>
        <v>0</v>
      </c>
      <c r="M275" s="4"/>
      <c r="N275" s="4">
        <f t="shared" si="32"/>
        <v>0</v>
      </c>
      <c r="O275" s="4"/>
      <c r="P275" s="4">
        <f t="shared" si="34"/>
        <v>0.25000000002512479</v>
      </c>
    </row>
    <row r="276" spans="1:16" x14ac:dyDescent="0.25">
      <c r="B276" s="3">
        <f t="shared" si="33"/>
        <v>5905</v>
      </c>
      <c r="C276">
        <v>183</v>
      </c>
      <c r="D276">
        <f>IF(D275=0,0,IF(D275+1&gt;RecapLineair!H$11,0,D275+1))</f>
        <v>0</v>
      </c>
      <c r="E276" s="16" t="str">
        <f>IF(D276=0,"n.v.t.",IF(RecapLineair!$I$22&lt;A$274,"nee",G276))</f>
        <v>n.v.t.</v>
      </c>
      <c r="F276" s="16">
        <f>IF(A$274=RecapLineair!$I$22,RecapLineair!$H$23,99)</f>
        <v>99</v>
      </c>
      <c r="G276" s="16" t="str">
        <f>IF(D276=0,"n.v.t.",(IF(D276&lt;=RecapLineair!$H$12,"ja","nee")))</f>
        <v>n.v.t.</v>
      </c>
      <c r="H276" s="4">
        <f t="shared" si="35"/>
        <v>0.25000000002512479</v>
      </c>
      <c r="I276" s="4"/>
      <c r="J276" s="5">
        <f>IF(D276=0,0,ROUND(+H276*RecapLineair!$H$13/12,2))</f>
        <v>0</v>
      </c>
      <c r="K276" s="4"/>
      <c r="L276" s="4">
        <f>IF(E276="ja",0,IF(D276=0,0,(MIN(ROUND(IF(Selectie!$A$4=2,+RecapLineair!$L$20-J276,(IF(Selectie!$A$4=1,(RecapLineair!$H$14-RecapLineair!$H$15)/(RecapLineair!$H$11-RecapLineair!$H$12),0))),2),H276))))</f>
        <v>0</v>
      </c>
      <c r="M276" s="4"/>
      <c r="N276" s="4">
        <f t="shared" si="32"/>
        <v>0</v>
      </c>
      <c r="O276" s="4"/>
      <c r="P276" s="4">
        <f t="shared" si="34"/>
        <v>0.25000000002512479</v>
      </c>
    </row>
    <row r="277" spans="1:16" x14ac:dyDescent="0.25">
      <c r="B277" s="3">
        <f t="shared" si="33"/>
        <v>5936</v>
      </c>
      <c r="C277">
        <v>184</v>
      </c>
      <c r="D277">
        <f>IF(D276=0,0,IF(D276+1&gt;RecapLineair!H$11,0,D276+1))</f>
        <v>0</v>
      </c>
      <c r="E277" s="16" t="str">
        <f>IF(D277=0,"n.v.t.",IF(RecapLineair!$I$22&lt;A$274,"nee",G277))</f>
        <v>n.v.t.</v>
      </c>
      <c r="F277" s="16">
        <f>IF(A$274=RecapLineair!$I$22,RecapLineair!$H$23,99)</f>
        <v>99</v>
      </c>
      <c r="G277" s="16" t="str">
        <f>IF(D277=0,"n.v.t.",(IF(D277&lt;=RecapLineair!$H$12,"ja","nee")))</f>
        <v>n.v.t.</v>
      </c>
      <c r="H277" s="4">
        <f t="shared" si="35"/>
        <v>0.25000000002512479</v>
      </c>
      <c r="I277" s="4"/>
      <c r="J277" s="5">
        <f>IF(D277=0,0,ROUND(+H277*RecapLineair!$H$13/12,2))</f>
        <v>0</v>
      </c>
      <c r="K277" s="4"/>
      <c r="L277" s="4">
        <f>IF(E277="ja",0,IF(D277=0,0,(MIN(ROUND(IF(Selectie!$A$4=2,+RecapLineair!$L$20-J277,(IF(Selectie!$A$4=1,(RecapLineair!$H$14-RecapLineair!$H$15)/(RecapLineair!$H$11-RecapLineair!$H$12),0))),2),H277))))</f>
        <v>0</v>
      </c>
      <c r="M277" s="4"/>
      <c r="N277" s="4">
        <f t="shared" si="32"/>
        <v>0</v>
      </c>
      <c r="O277" s="4"/>
      <c r="P277" s="4">
        <f t="shared" si="34"/>
        <v>0.25000000002512479</v>
      </c>
    </row>
    <row r="278" spans="1:16" x14ac:dyDescent="0.25">
      <c r="B278" s="3">
        <f t="shared" si="33"/>
        <v>5966</v>
      </c>
      <c r="C278">
        <v>185</v>
      </c>
      <c r="D278">
        <f>IF(D277=0,0,IF(D277+1&gt;RecapLineair!H$11,0,D277+1))</f>
        <v>0</v>
      </c>
      <c r="E278" s="16" t="str">
        <f>IF(D278=0,"n.v.t.",IF(RecapLineair!$I$22&lt;A$274,"nee",G278))</f>
        <v>n.v.t.</v>
      </c>
      <c r="F278" s="16">
        <f>IF(A$274=RecapLineair!$I$22,RecapLineair!$H$23,99)</f>
        <v>99</v>
      </c>
      <c r="G278" s="16" t="str">
        <f>IF(D278=0,"n.v.t.",(IF(D278&lt;=RecapLineair!$H$12,"ja","nee")))</f>
        <v>n.v.t.</v>
      </c>
      <c r="H278" s="4">
        <f t="shared" si="35"/>
        <v>0.25000000002512479</v>
      </c>
      <c r="I278" s="4"/>
      <c r="J278" s="5">
        <f>IF(D278=0,0,ROUND(+H278*RecapLineair!$H$13/12,2))</f>
        <v>0</v>
      </c>
      <c r="K278" s="4"/>
      <c r="L278" s="4">
        <f>IF(E278="ja",0,IF(D278=0,0,(MIN(ROUND(IF(Selectie!$A$4=2,+RecapLineair!$L$20-J278,(IF(Selectie!$A$4=1,(RecapLineair!$H$14-RecapLineair!$H$15)/(RecapLineair!$H$11-RecapLineair!$H$12),0))),2),H278))))</f>
        <v>0</v>
      </c>
      <c r="M278" s="4"/>
      <c r="N278" s="4">
        <f t="shared" si="32"/>
        <v>0</v>
      </c>
      <c r="O278" s="4"/>
      <c r="P278" s="4">
        <f t="shared" si="34"/>
        <v>0.25000000002512479</v>
      </c>
    </row>
    <row r="279" spans="1:16" x14ac:dyDescent="0.25">
      <c r="B279" s="3">
        <f t="shared" si="33"/>
        <v>5997</v>
      </c>
      <c r="C279">
        <v>186</v>
      </c>
      <c r="D279">
        <f>IF(D278=0,0,IF(D278+1&gt;RecapLineair!H$11,0,D278+1))</f>
        <v>0</v>
      </c>
      <c r="E279" s="16" t="str">
        <f>IF(D279=0,"n.v.t.",IF(RecapLineair!$I$22&lt;A$274,"nee",G279))</f>
        <v>n.v.t.</v>
      </c>
      <c r="F279" s="16">
        <f>IF(A$274=RecapLineair!$I$22,RecapLineair!$H$23,99)</f>
        <v>99</v>
      </c>
      <c r="G279" s="16" t="str">
        <f>IF(D279=0,"n.v.t.",(IF(D279&lt;=RecapLineair!$H$12,"ja","nee")))</f>
        <v>n.v.t.</v>
      </c>
      <c r="H279" s="4">
        <f t="shared" si="35"/>
        <v>0.25000000002512479</v>
      </c>
      <c r="I279" s="4"/>
      <c r="J279" s="5">
        <f>IF(D279=0,0,ROUND(+H279*RecapLineair!$H$13/12,2))</f>
        <v>0</v>
      </c>
      <c r="K279" s="4"/>
      <c r="L279" s="4">
        <f>IF(E279="ja",0,IF(D279=0,0,(MIN(ROUND(IF(Selectie!$A$4=2,+RecapLineair!$L$20-J279,(IF(Selectie!$A$4=1,(RecapLineair!$H$14-RecapLineair!$H$15)/(RecapLineair!$H$11-RecapLineair!$H$12),0))),2),H279))))</f>
        <v>0</v>
      </c>
      <c r="M279" s="4"/>
      <c r="N279" s="4">
        <f t="shared" si="32"/>
        <v>0</v>
      </c>
      <c r="O279" s="4"/>
      <c r="P279" s="4">
        <f t="shared" si="34"/>
        <v>0.25000000002512479</v>
      </c>
    </row>
    <row r="280" spans="1:16" x14ac:dyDescent="0.25">
      <c r="B280" s="3">
        <f t="shared" si="33"/>
        <v>6027</v>
      </c>
      <c r="C280">
        <v>187</v>
      </c>
      <c r="D280">
        <f>IF(D279=0,0,IF(D279+1&gt;RecapLineair!H$11,0,D279+1))</f>
        <v>0</v>
      </c>
      <c r="E280" s="16" t="str">
        <f>IF(D280=0,"n.v.t.",IF(RecapLineair!$I$22&lt;A$274,"nee",G280))</f>
        <v>n.v.t.</v>
      </c>
      <c r="F280" s="16">
        <f>IF(A$274=RecapLineair!$I$22,RecapLineair!$H$23,99)</f>
        <v>99</v>
      </c>
      <c r="G280" s="16" t="str">
        <f>IF(D280=0,"n.v.t.",(IF(D280&lt;=RecapLineair!$H$12,"ja","nee")))</f>
        <v>n.v.t.</v>
      </c>
      <c r="H280" s="4">
        <f t="shared" si="35"/>
        <v>0.25000000002512479</v>
      </c>
      <c r="I280" s="4"/>
      <c r="J280" s="5">
        <f>IF(D280=0,0,ROUND(+H280*RecapLineair!$H$13/12,2))</f>
        <v>0</v>
      </c>
      <c r="K280" s="4"/>
      <c r="L280" s="4">
        <f>IF(E280="ja",0,IF(D280=0,0,(MIN(ROUND(IF(Selectie!$A$4=2,+RecapLineair!$L$20-J280,(IF(Selectie!$A$4=1,(RecapLineair!$H$14-RecapLineair!$H$15)/(RecapLineair!$H$11-RecapLineair!$H$12),0))),2),H280))))</f>
        <v>0</v>
      </c>
      <c r="M280" s="4"/>
      <c r="N280" s="4">
        <f t="shared" si="32"/>
        <v>0</v>
      </c>
      <c r="O280" s="4"/>
      <c r="P280" s="4">
        <f t="shared" si="34"/>
        <v>0.25000000002512479</v>
      </c>
    </row>
    <row r="281" spans="1:16" x14ac:dyDescent="0.25">
      <c r="B281" s="3">
        <f t="shared" si="33"/>
        <v>6058</v>
      </c>
      <c r="C281">
        <v>188</v>
      </c>
      <c r="D281">
        <f>IF(D280=0,0,IF(D280+1&gt;RecapLineair!H$11,0,D280+1))</f>
        <v>0</v>
      </c>
      <c r="E281" s="16" t="str">
        <f>IF(D281=0,"n.v.t.",IF(RecapLineair!$I$22&lt;A$274,"nee",G281))</f>
        <v>n.v.t.</v>
      </c>
      <c r="F281" s="16">
        <f>IF(A$274=RecapLineair!$I$22,RecapLineair!$H$23,99)</f>
        <v>99</v>
      </c>
      <c r="G281" s="16" t="str">
        <f>IF(D281=0,"n.v.t.",(IF(D281&lt;=RecapLineair!$H$12,"ja","nee")))</f>
        <v>n.v.t.</v>
      </c>
      <c r="H281" s="4">
        <f t="shared" si="35"/>
        <v>0.25000000002512479</v>
      </c>
      <c r="I281" s="4"/>
      <c r="J281" s="5">
        <f>IF(D281=0,0,ROUND(+H281*RecapLineair!$H$13/12,2))</f>
        <v>0</v>
      </c>
      <c r="K281" s="4"/>
      <c r="L281" s="4">
        <f>IF(E281="ja",0,IF(D281=0,0,(MIN(ROUND(IF(Selectie!$A$4=2,+RecapLineair!$L$20-J281,(IF(Selectie!$A$4=1,(RecapLineair!$H$14-RecapLineair!$H$15)/(RecapLineair!$H$11-RecapLineair!$H$12),0))),2),H281))))</f>
        <v>0</v>
      </c>
      <c r="M281" s="4"/>
      <c r="N281" s="4">
        <f t="shared" si="32"/>
        <v>0</v>
      </c>
      <c r="O281" s="4"/>
      <c r="P281" s="4">
        <f t="shared" si="34"/>
        <v>0.25000000002512479</v>
      </c>
    </row>
    <row r="282" spans="1:16" x14ac:dyDescent="0.25">
      <c r="B282" s="3">
        <f t="shared" si="33"/>
        <v>6089</v>
      </c>
      <c r="C282">
        <v>189</v>
      </c>
      <c r="D282">
        <f>IF(D281=0,0,IF(D281+1&gt;RecapLineair!H$11,0,D281+1))</f>
        <v>0</v>
      </c>
      <c r="E282" s="16" t="str">
        <f>IF(D282=0,"n.v.t.",IF(RecapLineair!$I$22&lt;A$274,"nee",G282))</f>
        <v>n.v.t.</v>
      </c>
      <c r="F282" s="16">
        <f>IF(A$274=RecapLineair!$I$22,RecapLineair!$H$23,99)</f>
        <v>99</v>
      </c>
      <c r="G282" s="16" t="str">
        <f>IF(D282=0,"n.v.t.",(IF(D282&lt;=RecapLineair!$H$12,"ja","nee")))</f>
        <v>n.v.t.</v>
      </c>
      <c r="H282" s="4">
        <f t="shared" si="35"/>
        <v>0.25000000002512479</v>
      </c>
      <c r="I282" s="4"/>
      <c r="J282" s="5">
        <f>IF(D282=0,0,ROUND(+H282*RecapLineair!$H$13/12,2))</f>
        <v>0</v>
      </c>
      <c r="K282" s="4"/>
      <c r="L282" s="4">
        <f>IF(E282="ja",0,IF(D282=0,0,(MIN(ROUND(IF(Selectie!$A$4=2,+RecapLineair!$L$20-J282,(IF(Selectie!$A$4=1,(RecapLineair!$H$14-RecapLineair!$H$15)/(RecapLineair!$H$11-RecapLineair!$H$12),0))),2),H282))))</f>
        <v>0</v>
      </c>
      <c r="M282" s="4"/>
      <c r="N282" s="4">
        <f t="shared" si="32"/>
        <v>0</v>
      </c>
      <c r="O282" s="4"/>
      <c r="P282" s="4">
        <f t="shared" si="34"/>
        <v>0.25000000002512479</v>
      </c>
    </row>
    <row r="283" spans="1:16" x14ac:dyDescent="0.25">
      <c r="B283" s="3">
        <f t="shared" si="33"/>
        <v>6119</v>
      </c>
      <c r="C283">
        <v>190</v>
      </c>
      <c r="D283">
        <f>IF(D282=0,0,IF(D282+1&gt;RecapLineair!H$11,0,D282+1))</f>
        <v>0</v>
      </c>
      <c r="E283" s="16" t="str">
        <f>IF(D283=0,"n.v.t.",IF(RecapLineair!$I$22&lt;A$274,"nee",G283))</f>
        <v>n.v.t.</v>
      </c>
      <c r="F283" s="16">
        <f>IF(A$274=RecapLineair!$I$22,RecapLineair!$H$23,99)</f>
        <v>99</v>
      </c>
      <c r="G283" s="16" t="str">
        <f>IF(D283=0,"n.v.t.",(IF(D283&lt;=RecapLineair!$H$12,"ja","nee")))</f>
        <v>n.v.t.</v>
      </c>
      <c r="H283" s="4">
        <f t="shared" si="35"/>
        <v>0.25000000002512479</v>
      </c>
      <c r="I283" s="4"/>
      <c r="J283" s="5">
        <f>IF(D283=0,0,ROUND(+H283*RecapLineair!$H$13/12,2))</f>
        <v>0</v>
      </c>
      <c r="K283" s="4"/>
      <c r="L283" s="4">
        <f>IF(E283="ja",0,IF(D283=0,0,(MIN(ROUND(IF(Selectie!$A$4=2,+RecapLineair!$L$20-J283,(IF(Selectie!$A$4=1,(RecapLineair!$H$14-RecapLineair!$H$15)/(RecapLineair!$H$11-RecapLineair!$H$12),0))),2),H283))))</f>
        <v>0</v>
      </c>
      <c r="M283" s="4"/>
      <c r="N283" s="4">
        <f t="shared" si="32"/>
        <v>0</v>
      </c>
      <c r="O283" s="4"/>
      <c r="P283" s="4">
        <f t="shared" si="34"/>
        <v>0.25000000002512479</v>
      </c>
    </row>
    <row r="284" spans="1:16" x14ac:dyDescent="0.25">
      <c r="B284" s="3">
        <f t="shared" si="33"/>
        <v>6150</v>
      </c>
      <c r="C284">
        <v>191</v>
      </c>
      <c r="D284">
        <f>IF(D283=0,0,IF(D283+1&gt;RecapLineair!H$11,0,D283+1))</f>
        <v>0</v>
      </c>
      <c r="E284" s="16" t="str">
        <f>IF(D284=0,"n.v.t.",IF(RecapLineair!$I$22&lt;A$274,"nee",G284))</f>
        <v>n.v.t.</v>
      </c>
      <c r="F284" s="16">
        <f>IF(A$274=RecapLineair!$I$22,RecapLineair!$H$23,99)</f>
        <v>99</v>
      </c>
      <c r="G284" s="16" t="str">
        <f>IF(D284=0,"n.v.t.",(IF(D284&lt;=RecapLineair!$H$12,"ja","nee")))</f>
        <v>n.v.t.</v>
      </c>
      <c r="H284" s="4">
        <f t="shared" si="35"/>
        <v>0.25000000002512479</v>
      </c>
      <c r="I284" s="4"/>
      <c r="J284" s="5">
        <f>IF(D284=0,0,ROUND(+H284*RecapLineair!$H$13/12,2))</f>
        <v>0</v>
      </c>
      <c r="K284" s="4"/>
      <c r="L284" s="4">
        <f>IF(E284="ja",0,IF(D284=0,0,(MIN(ROUND(IF(Selectie!$A$4=2,+RecapLineair!$L$20-J284,(IF(Selectie!$A$4=1,(RecapLineair!$H$14-RecapLineair!$H$15)/(RecapLineair!$H$11-RecapLineair!$H$12),0))),2),H284))))</f>
        <v>0</v>
      </c>
      <c r="M284" s="4"/>
      <c r="N284" s="4">
        <f t="shared" si="32"/>
        <v>0</v>
      </c>
      <c r="O284" s="4"/>
      <c r="P284" s="4">
        <f t="shared" si="34"/>
        <v>0.25000000002512479</v>
      </c>
    </row>
    <row r="285" spans="1:16" x14ac:dyDescent="0.25">
      <c r="B285" s="3">
        <f t="shared" si="33"/>
        <v>6180</v>
      </c>
      <c r="C285">
        <v>192</v>
      </c>
      <c r="D285">
        <f>IF(D284=0,0,IF(D284+1&gt;RecapLineair!H$11,0,D284+1))</f>
        <v>0</v>
      </c>
      <c r="E285" s="16" t="str">
        <f>IF(D285=0,"n.v.t.",IF(RecapLineair!$I$22&lt;A$274,"nee",G285))</f>
        <v>n.v.t.</v>
      </c>
      <c r="F285" s="16">
        <f>IF(A$274=RecapLineair!$I$22,RecapLineair!$H$23,99)</f>
        <v>99</v>
      </c>
      <c r="G285" s="16" t="str">
        <f>IF(D285=0,"n.v.t.",(IF(D285&lt;=RecapLineair!$H$12,"ja","nee")))</f>
        <v>n.v.t.</v>
      </c>
      <c r="H285" s="4">
        <f t="shared" si="35"/>
        <v>0.25000000002512479</v>
      </c>
      <c r="I285" s="4"/>
      <c r="J285" s="5">
        <f>IF(D285=0,0,ROUND(+H285*RecapLineair!$H$13/12,2))</f>
        <v>0</v>
      </c>
      <c r="K285" s="4"/>
      <c r="L285" s="4">
        <f>IF(E285="ja",0,IF(D285=0,0,(MIN(ROUND(IF(Selectie!$A$4=2,+RecapLineair!$L$20-J285,(IF(Selectie!$A$4=1,(RecapLineair!$H$14-RecapLineair!$H$15)/(RecapLineair!$H$11-RecapLineair!$H$12),0))),2),H285))))</f>
        <v>0</v>
      </c>
      <c r="M285" s="4"/>
      <c r="N285" s="4">
        <f t="shared" si="32"/>
        <v>0</v>
      </c>
      <c r="O285" s="4"/>
      <c r="P285" s="4">
        <f t="shared" si="34"/>
        <v>0.25000000002512479</v>
      </c>
    </row>
    <row r="286" spans="1:16" x14ac:dyDescent="0.25">
      <c r="B286" s="3"/>
      <c r="E286" s="16"/>
      <c r="F286" s="16"/>
      <c r="G286" s="16"/>
      <c r="H286" s="4"/>
      <c r="I286" s="29"/>
      <c r="J286" s="28">
        <f>SUM(J274:J285)</f>
        <v>0</v>
      </c>
      <c r="K286" s="29"/>
      <c r="L286" s="28">
        <f>SUM(L274:L285)</f>
        <v>0</v>
      </c>
      <c r="M286" s="29"/>
      <c r="N286" s="28">
        <f>J286+L286</f>
        <v>0</v>
      </c>
      <c r="O286" s="29"/>
      <c r="P286" s="4"/>
    </row>
    <row r="287" spans="1:16" x14ac:dyDescent="0.25">
      <c r="B287" s="3"/>
      <c r="E287" s="16"/>
      <c r="F287" s="16"/>
      <c r="G287" s="16"/>
      <c r="H287" s="4"/>
      <c r="I287" s="29"/>
      <c r="J287" s="29"/>
      <c r="K287" s="29"/>
      <c r="L287" s="29"/>
      <c r="M287" s="29"/>
      <c r="N287" s="29"/>
      <c r="O287" s="29"/>
      <c r="P287" s="4"/>
    </row>
    <row r="288" spans="1:16" x14ac:dyDescent="0.25">
      <c r="A288" s="2">
        <f>A274+1</f>
        <v>2035</v>
      </c>
      <c r="B288" s="3">
        <f t="shared" ref="B288:B299" si="36">DATE(1,C288,1)</f>
        <v>6211</v>
      </c>
      <c r="C288">
        <v>193</v>
      </c>
      <c r="D288">
        <f>IF(D285=0,0,IF(D285+1&gt;RecapLineair!H$11,0,D285+1))</f>
        <v>0</v>
      </c>
      <c r="E288" s="16" t="str">
        <f>IF(D288=0,"n.v.t.",IF(RecapLineair!$I$22&lt;A$288,"nee",G288))</f>
        <v>n.v.t.</v>
      </c>
      <c r="F288" s="16">
        <f>IF(A$288=RecapLineair!$I$22,RecapLineair!$H$23,99)</f>
        <v>99</v>
      </c>
      <c r="G288" s="16" t="str">
        <f>IF(D288=0,"n.v.t.",(IF(D288&lt;=RecapLineair!$H$12,"ja","nee")))</f>
        <v>n.v.t.</v>
      </c>
      <c r="H288" s="4">
        <f>+P285</f>
        <v>0.25000000002512479</v>
      </c>
      <c r="I288" s="4"/>
      <c r="J288" s="5">
        <f>IF(D288=0,0,ROUND(+H288*RecapLineair!$H$13/12,2))</f>
        <v>0</v>
      </c>
      <c r="K288" s="4"/>
      <c r="L288" s="4">
        <f>IF(E288="ja",0,IF(D288=0,0,(MIN(ROUND(IF(Selectie!$A$4=2,+RecapLineair!$L$20-J288,(IF(Selectie!$A$4=1,(RecapLineair!$H$14-RecapLineair!$H$15)/(RecapLineair!$H$11-RecapLineair!$H$12),0))),2),H288))))</f>
        <v>0</v>
      </c>
      <c r="M288" s="4"/>
      <c r="N288" s="4">
        <f t="shared" si="32"/>
        <v>0</v>
      </c>
      <c r="O288" s="4"/>
      <c r="P288" s="4">
        <f t="shared" ref="P288:P299" si="37">+H288-L288</f>
        <v>0.25000000002512479</v>
      </c>
    </row>
    <row r="289" spans="1:16" x14ac:dyDescent="0.25">
      <c r="B289" s="3">
        <f t="shared" si="36"/>
        <v>6242</v>
      </c>
      <c r="C289">
        <v>194</v>
      </c>
      <c r="D289">
        <f>IF(D288=0,0,IF(D288+1&gt;RecapLineair!H$11,0,D288+1))</f>
        <v>0</v>
      </c>
      <c r="E289" s="16" t="str">
        <f>IF(D289=0,"n.v.t.",IF(RecapLineair!$I$22&lt;A$288,"nee",G289))</f>
        <v>n.v.t.</v>
      </c>
      <c r="F289" s="16">
        <f>IF(A$288=RecapLineair!$I$22,RecapLineair!$H$23,99)</f>
        <v>99</v>
      </c>
      <c r="G289" s="16" t="str">
        <f>IF(D289=0,"n.v.t.",(IF(D289&lt;=RecapLineair!$H$12,"ja","nee")))</f>
        <v>n.v.t.</v>
      </c>
      <c r="H289" s="4">
        <f t="shared" ref="H289:H299" si="38">+P288</f>
        <v>0.25000000002512479</v>
      </c>
      <c r="I289" s="4"/>
      <c r="J289" s="5">
        <f>IF(D289=0,0,ROUND(+H289*RecapLineair!$H$13/12,2))</f>
        <v>0</v>
      </c>
      <c r="K289" s="4"/>
      <c r="L289" s="4">
        <f>IF(E289="ja",0,IF(D289=0,0,(MIN(ROUND(IF(Selectie!$A$4=2,+RecapLineair!$L$20-J289,(IF(Selectie!$A$4=1,(RecapLineair!$H$14-RecapLineair!$H$15)/(RecapLineair!$H$11-RecapLineair!$H$12),0))),2),H289))))</f>
        <v>0</v>
      </c>
      <c r="M289" s="4"/>
      <c r="N289" s="4">
        <f t="shared" si="32"/>
        <v>0</v>
      </c>
      <c r="O289" s="4"/>
      <c r="P289" s="4">
        <f t="shared" si="37"/>
        <v>0.25000000002512479</v>
      </c>
    </row>
    <row r="290" spans="1:16" x14ac:dyDescent="0.25">
      <c r="B290" s="3">
        <f t="shared" si="36"/>
        <v>6270</v>
      </c>
      <c r="C290">
        <v>195</v>
      </c>
      <c r="D290">
        <f>IF(D289=0,0,IF(D289+1&gt;RecapLineair!H$11,0,D289+1))</f>
        <v>0</v>
      </c>
      <c r="E290" s="16" t="str">
        <f>IF(D290=0,"n.v.t.",IF(RecapLineair!$I$22&lt;A$288,"nee",G290))</f>
        <v>n.v.t.</v>
      </c>
      <c r="F290" s="16">
        <f>IF(A$288=RecapLineair!$I$22,RecapLineair!$H$23,99)</f>
        <v>99</v>
      </c>
      <c r="G290" s="16" t="str">
        <f>IF(D290=0,"n.v.t.",(IF(D290&lt;=RecapLineair!$H$12,"ja","nee")))</f>
        <v>n.v.t.</v>
      </c>
      <c r="H290" s="4">
        <f t="shared" si="38"/>
        <v>0.25000000002512479</v>
      </c>
      <c r="I290" s="4"/>
      <c r="J290" s="5">
        <f>IF(D290=0,0,ROUND(+H290*RecapLineair!$H$13/12,2))</f>
        <v>0</v>
      </c>
      <c r="K290" s="4"/>
      <c r="L290" s="4">
        <f>IF(E290="ja",0,IF(D290=0,0,(MIN(ROUND(IF(Selectie!$A$4=2,+RecapLineair!$L$20-J290,(IF(Selectie!$A$4=1,(RecapLineair!$H$14-RecapLineair!$H$15)/(RecapLineair!$H$11-RecapLineair!$H$12),0))),2),H290))))</f>
        <v>0</v>
      </c>
      <c r="M290" s="4"/>
      <c r="N290" s="4">
        <f t="shared" si="32"/>
        <v>0</v>
      </c>
      <c r="O290" s="4"/>
      <c r="P290" s="4">
        <f t="shared" si="37"/>
        <v>0.25000000002512479</v>
      </c>
    </row>
    <row r="291" spans="1:16" x14ac:dyDescent="0.25">
      <c r="B291" s="3">
        <f t="shared" si="36"/>
        <v>6301</v>
      </c>
      <c r="C291">
        <v>196</v>
      </c>
      <c r="D291">
        <f>IF(D290=0,0,IF(D290+1&gt;RecapLineair!H$11,0,D290+1))</f>
        <v>0</v>
      </c>
      <c r="E291" s="16" t="str">
        <f>IF(D291=0,"n.v.t.",IF(RecapLineair!$I$22&lt;A$288,"nee",G291))</f>
        <v>n.v.t.</v>
      </c>
      <c r="F291" s="16">
        <f>IF(A$288=RecapLineair!$I$22,RecapLineair!$H$23,99)</f>
        <v>99</v>
      </c>
      <c r="G291" s="16" t="str">
        <f>IF(D291=0,"n.v.t.",(IF(D291&lt;=RecapLineair!$H$12,"ja","nee")))</f>
        <v>n.v.t.</v>
      </c>
      <c r="H291" s="4">
        <f t="shared" si="38"/>
        <v>0.25000000002512479</v>
      </c>
      <c r="I291" s="4"/>
      <c r="J291" s="5">
        <f>IF(D291=0,0,ROUND(+H291*RecapLineair!$H$13/12,2))</f>
        <v>0</v>
      </c>
      <c r="K291" s="4"/>
      <c r="L291" s="4">
        <f>IF(E291="ja",0,IF(D291=0,0,(MIN(ROUND(IF(Selectie!$A$4=2,+RecapLineair!$L$20-J291,(IF(Selectie!$A$4=1,(RecapLineair!$H$14-RecapLineair!$H$15)/(RecapLineair!$H$11-RecapLineair!$H$12),0))),2),H291))))</f>
        <v>0</v>
      </c>
      <c r="M291" s="4"/>
      <c r="N291" s="4">
        <f t="shared" si="32"/>
        <v>0</v>
      </c>
      <c r="O291" s="4"/>
      <c r="P291" s="4">
        <f t="shared" si="37"/>
        <v>0.25000000002512479</v>
      </c>
    </row>
    <row r="292" spans="1:16" x14ac:dyDescent="0.25">
      <c r="B292" s="3">
        <f t="shared" si="36"/>
        <v>6331</v>
      </c>
      <c r="C292">
        <v>197</v>
      </c>
      <c r="D292">
        <f>IF(D291=0,0,IF(D291+1&gt;RecapLineair!H$11,0,D291+1))</f>
        <v>0</v>
      </c>
      <c r="E292" s="16" t="str">
        <f>IF(D292=0,"n.v.t.",IF(RecapLineair!$I$22&lt;A$288,"nee",G292))</f>
        <v>n.v.t.</v>
      </c>
      <c r="F292" s="16">
        <f>IF(A$288=RecapLineair!$I$22,RecapLineair!$H$23,99)</f>
        <v>99</v>
      </c>
      <c r="G292" s="16" t="str">
        <f>IF(D292=0,"n.v.t.",(IF(D292&lt;=RecapLineair!$H$12,"ja","nee")))</f>
        <v>n.v.t.</v>
      </c>
      <c r="H292" s="4">
        <f t="shared" si="38"/>
        <v>0.25000000002512479</v>
      </c>
      <c r="I292" s="4"/>
      <c r="J292" s="5">
        <f>IF(D292=0,0,ROUND(+H292*RecapLineair!$H$13/12,2))</f>
        <v>0</v>
      </c>
      <c r="K292" s="4"/>
      <c r="L292" s="4">
        <f>IF(E292="ja",0,IF(D292=0,0,(MIN(ROUND(IF(Selectie!$A$4=2,+RecapLineair!$L$20-J292,(IF(Selectie!$A$4=1,(RecapLineair!$H$14-RecapLineair!$H$15)/(RecapLineair!$H$11-RecapLineair!$H$12),0))),2),H292))))</f>
        <v>0</v>
      </c>
      <c r="M292" s="4"/>
      <c r="N292" s="4">
        <f t="shared" si="32"/>
        <v>0</v>
      </c>
      <c r="O292" s="4"/>
      <c r="P292" s="4">
        <f t="shared" si="37"/>
        <v>0.25000000002512479</v>
      </c>
    </row>
    <row r="293" spans="1:16" x14ac:dyDescent="0.25">
      <c r="B293" s="3">
        <f t="shared" si="36"/>
        <v>6362</v>
      </c>
      <c r="C293">
        <v>198</v>
      </c>
      <c r="D293">
        <f>IF(D292=0,0,IF(D292+1&gt;RecapLineair!H$11,0,D292+1))</f>
        <v>0</v>
      </c>
      <c r="E293" s="16" t="str">
        <f>IF(D293=0,"n.v.t.",IF(RecapLineair!$I$22&lt;A$288,"nee",G293))</f>
        <v>n.v.t.</v>
      </c>
      <c r="F293" s="16">
        <f>IF(A$288=RecapLineair!$I$22,RecapLineair!$H$23,99)</f>
        <v>99</v>
      </c>
      <c r="G293" s="16" t="str">
        <f>IF(D293=0,"n.v.t.",(IF(D293&lt;=RecapLineair!$H$12,"ja","nee")))</f>
        <v>n.v.t.</v>
      </c>
      <c r="H293" s="4">
        <f t="shared" si="38"/>
        <v>0.25000000002512479</v>
      </c>
      <c r="I293" s="4"/>
      <c r="J293" s="5">
        <f>IF(D293=0,0,ROUND(+H293*RecapLineair!$H$13/12,2))</f>
        <v>0</v>
      </c>
      <c r="K293" s="4"/>
      <c r="L293" s="4">
        <f>IF(E293="ja",0,IF(D293=0,0,(MIN(ROUND(IF(Selectie!$A$4=2,+RecapLineair!$L$20-J293,(IF(Selectie!$A$4=1,(RecapLineair!$H$14-RecapLineair!$H$15)/(RecapLineair!$H$11-RecapLineair!$H$12),0))),2),H293))))</f>
        <v>0</v>
      </c>
      <c r="M293" s="4"/>
      <c r="N293" s="4">
        <f t="shared" si="32"/>
        <v>0</v>
      </c>
      <c r="O293" s="4"/>
      <c r="P293" s="4">
        <f t="shared" si="37"/>
        <v>0.25000000002512479</v>
      </c>
    </row>
    <row r="294" spans="1:16" x14ac:dyDescent="0.25">
      <c r="B294" s="3">
        <f t="shared" si="36"/>
        <v>6392</v>
      </c>
      <c r="C294">
        <v>199</v>
      </c>
      <c r="D294">
        <f>IF(D293=0,0,IF(D293+1&gt;RecapLineair!H$11,0,D293+1))</f>
        <v>0</v>
      </c>
      <c r="E294" s="16" t="str">
        <f>IF(D294=0,"n.v.t.",IF(RecapLineair!$I$22&lt;A$288,"nee",G294))</f>
        <v>n.v.t.</v>
      </c>
      <c r="F294" s="16">
        <f>IF(A$288=RecapLineair!$I$22,RecapLineair!$H$23,99)</f>
        <v>99</v>
      </c>
      <c r="G294" s="16" t="str">
        <f>IF(D294=0,"n.v.t.",(IF(D294&lt;=RecapLineair!$H$12,"ja","nee")))</f>
        <v>n.v.t.</v>
      </c>
      <c r="H294" s="4">
        <f t="shared" si="38"/>
        <v>0.25000000002512479</v>
      </c>
      <c r="I294" s="4"/>
      <c r="J294" s="5">
        <f>IF(D294=0,0,ROUND(+H294*RecapLineair!$H$13/12,2))</f>
        <v>0</v>
      </c>
      <c r="K294" s="4"/>
      <c r="L294" s="4">
        <f>IF(E294="ja",0,IF(D294=0,0,(MIN(ROUND(IF(Selectie!$A$4=2,+RecapLineair!$L$20-J294,(IF(Selectie!$A$4=1,(RecapLineair!$H$14-RecapLineair!$H$15)/(RecapLineair!$H$11-RecapLineair!$H$12),0))),2),H294))))</f>
        <v>0</v>
      </c>
      <c r="M294" s="4"/>
      <c r="N294" s="4">
        <f t="shared" si="32"/>
        <v>0</v>
      </c>
      <c r="O294" s="4"/>
      <c r="P294" s="4">
        <f t="shared" si="37"/>
        <v>0.25000000002512479</v>
      </c>
    </row>
    <row r="295" spans="1:16" x14ac:dyDescent="0.25">
      <c r="B295" s="3">
        <f t="shared" si="36"/>
        <v>6423</v>
      </c>
      <c r="C295">
        <v>200</v>
      </c>
      <c r="D295">
        <f>IF(D294=0,0,IF(D294+1&gt;RecapLineair!H$11,0,D294+1))</f>
        <v>0</v>
      </c>
      <c r="E295" s="16" t="str">
        <f>IF(D295=0,"n.v.t.",IF(RecapLineair!$I$22&lt;A$288,"nee",G295))</f>
        <v>n.v.t.</v>
      </c>
      <c r="F295" s="16">
        <f>IF(A$288=RecapLineair!$I$22,RecapLineair!$H$23,99)</f>
        <v>99</v>
      </c>
      <c r="G295" s="16" t="str">
        <f>IF(D295=0,"n.v.t.",(IF(D295&lt;=RecapLineair!$H$12,"ja","nee")))</f>
        <v>n.v.t.</v>
      </c>
      <c r="H295" s="4">
        <f t="shared" si="38"/>
        <v>0.25000000002512479</v>
      </c>
      <c r="I295" s="4"/>
      <c r="J295" s="5">
        <f>IF(D295=0,0,ROUND(+H295*RecapLineair!$H$13/12,2))</f>
        <v>0</v>
      </c>
      <c r="K295" s="4"/>
      <c r="L295" s="4">
        <f>IF(E295="ja",0,IF(D295=0,0,(MIN(ROUND(IF(Selectie!$A$4=2,+RecapLineair!$L$20-J295,(IF(Selectie!$A$4=1,(RecapLineair!$H$14-RecapLineair!$H$15)/(RecapLineair!$H$11-RecapLineair!$H$12),0))),2),H295))))</f>
        <v>0</v>
      </c>
      <c r="M295" s="4"/>
      <c r="N295" s="4">
        <f t="shared" si="32"/>
        <v>0</v>
      </c>
      <c r="O295" s="4"/>
      <c r="P295" s="4">
        <f t="shared" si="37"/>
        <v>0.25000000002512479</v>
      </c>
    </row>
    <row r="296" spans="1:16" x14ac:dyDescent="0.25">
      <c r="B296" s="3">
        <f t="shared" si="36"/>
        <v>6454</v>
      </c>
      <c r="C296">
        <v>201</v>
      </c>
      <c r="D296">
        <f>IF(D295=0,0,IF(D295+1&gt;RecapLineair!H$11,0,D295+1))</f>
        <v>0</v>
      </c>
      <c r="E296" s="16" t="str">
        <f>IF(D296=0,"n.v.t.",IF(RecapLineair!$I$22&lt;A$288,"nee",G296))</f>
        <v>n.v.t.</v>
      </c>
      <c r="F296" s="16">
        <f>IF(A$288=RecapLineair!$I$22,RecapLineair!$H$23,99)</f>
        <v>99</v>
      </c>
      <c r="G296" s="16" t="str">
        <f>IF(D296=0,"n.v.t.",(IF(D296&lt;=RecapLineair!$H$12,"ja","nee")))</f>
        <v>n.v.t.</v>
      </c>
      <c r="H296" s="4">
        <f t="shared" si="38"/>
        <v>0.25000000002512479</v>
      </c>
      <c r="I296" s="4"/>
      <c r="J296" s="5">
        <f>IF(D296=0,0,ROUND(+H296*RecapLineair!$H$13/12,2))</f>
        <v>0</v>
      </c>
      <c r="K296" s="4"/>
      <c r="L296" s="4">
        <f>IF(E296="ja",0,IF(D296=0,0,(MIN(ROUND(IF(Selectie!$A$4=2,+RecapLineair!$L$20-J296,(IF(Selectie!$A$4=1,(RecapLineair!$H$14-RecapLineair!$H$15)/(RecapLineair!$H$11-RecapLineair!$H$12),0))),2),H296))))</f>
        <v>0</v>
      </c>
      <c r="M296" s="4"/>
      <c r="N296" s="4">
        <f t="shared" si="32"/>
        <v>0</v>
      </c>
      <c r="O296" s="4"/>
      <c r="P296" s="4">
        <f t="shared" si="37"/>
        <v>0.25000000002512479</v>
      </c>
    </row>
    <row r="297" spans="1:16" x14ac:dyDescent="0.25">
      <c r="B297" s="3">
        <f t="shared" si="36"/>
        <v>6484</v>
      </c>
      <c r="C297">
        <v>202</v>
      </c>
      <c r="D297">
        <f>IF(D296=0,0,IF(D296+1&gt;RecapLineair!H$11,0,D296+1))</f>
        <v>0</v>
      </c>
      <c r="E297" s="16" t="str">
        <f>IF(D297=0,"n.v.t.",IF(RecapLineair!$I$22&lt;A$288,"nee",G297))</f>
        <v>n.v.t.</v>
      </c>
      <c r="F297" s="16">
        <f>IF(A$288=RecapLineair!$I$22,RecapLineair!$H$23,99)</f>
        <v>99</v>
      </c>
      <c r="G297" s="16" t="str">
        <f>IF(D297=0,"n.v.t.",(IF(D297&lt;=RecapLineair!$H$12,"ja","nee")))</f>
        <v>n.v.t.</v>
      </c>
      <c r="H297" s="4">
        <f t="shared" si="38"/>
        <v>0.25000000002512479</v>
      </c>
      <c r="I297" s="4"/>
      <c r="J297" s="5">
        <f>IF(D297=0,0,ROUND(+H297*RecapLineair!$H$13/12,2))</f>
        <v>0</v>
      </c>
      <c r="K297" s="4"/>
      <c r="L297" s="4">
        <f>IF(E297="ja",0,IF(D297=0,0,(MIN(ROUND(IF(Selectie!$A$4=2,+RecapLineair!$L$20-J297,(IF(Selectie!$A$4=1,(RecapLineair!$H$14-RecapLineair!$H$15)/(RecapLineair!$H$11-RecapLineair!$H$12),0))),2),H297))))</f>
        <v>0</v>
      </c>
      <c r="M297" s="4"/>
      <c r="N297" s="4">
        <f t="shared" si="32"/>
        <v>0</v>
      </c>
      <c r="O297" s="4"/>
      <c r="P297" s="4">
        <f t="shared" si="37"/>
        <v>0.25000000002512479</v>
      </c>
    </row>
    <row r="298" spans="1:16" x14ac:dyDescent="0.25">
      <c r="B298" s="3">
        <f t="shared" si="36"/>
        <v>6515</v>
      </c>
      <c r="C298">
        <v>203</v>
      </c>
      <c r="D298">
        <f>IF(D297=0,0,IF(D297+1&gt;RecapLineair!H$11,0,D297+1))</f>
        <v>0</v>
      </c>
      <c r="E298" s="16" t="str">
        <f>IF(D298=0,"n.v.t.",IF(RecapLineair!$I$22&lt;A$288,"nee",G298))</f>
        <v>n.v.t.</v>
      </c>
      <c r="F298" s="16">
        <f>IF(A$288=RecapLineair!$I$22,RecapLineair!$H$23,99)</f>
        <v>99</v>
      </c>
      <c r="G298" s="16" t="str">
        <f>IF(D298=0,"n.v.t.",(IF(D298&lt;=RecapLineair!$H$12,"ja","nee")))</f>
        <v>n.v.t.</v>
      </c>
      <c r="H298" s="4">
        <f t="shared" si="38"/>
        <v>0.25000000002512479</v>
      </c>
      <c r="I298" s="4"/>
      <c r="J298" s="5">
        <f>IF(D298=0,0,ROUND(+H298*RecapLineair!$H$13/12,2))</f>
        <v>0</v>
      </c>
      <c r="K298" s="4"/>
      <c r="L298" s="4">
        <f>IF(E298="ja",0,IF(D298=0,0,(MIN(ROUND(IF(Selectie!$A$4=2,+RecapLineair!$L$20-J298,(IF(Selectie!$A$4=1,(RecapLineair!$H$14-RecapLineair!$H$15)/(RecapLineair!$H$11-RecapLineair!$H$12),0))),2),H298))))</f>
        <v>0</v>
      </c>
      <c r="M298" s="4"/>
      <c r="N298" s="4">
        <f t="shared" si="32"/>
        <v>0</v>
      </c>
      <c r="O298" s="4"/>
      <c r="P298" s="4">
        <f t="shared" si="37"/>
        <v>0.25000000002512479</v>
      </c>
    </row>
    <row r="299" spans="1:16" x14ac:dyDescent="0.25">
      <c r="B299" s="3">
        <f t="shared" si="36"/>
        <v>6545</v>
      </c>
      <c r="C299">
        <v>204</v>
      </c>
      <c r="D299">
        <f>IF(D298=0,0,IF(D298+1&gt;RecapLineair!H$11,0,D298+1))</f>
        <v>0</v>
      </c>
      <c r="E299" s="16" t="str">
        <f>IF(D299=0,"n.v.t.",IF(RecapLineair!$I$22&lt;A$288,"nee",G299))</f>
        <v>n.v.t.</v>
      </c>
      <c r="F299" s="16">
        <f>IF(A$288=RecapLineair!$I$22,RecapLineair!$H$23,99)</f>
        <v>99</v>
      </c>
      <c r="G299" s="16" t="str">
        <f>IF(D299=0,"n.v.t.",(IF(D299&lt;=RecapLineair!$H$12,"ja","nee")))</f>
        <v>n.v.t.</v>
      </c>
      <c r="H299" s="4">
        <f t="shared" si="38"/>
        <v>0.25000000002512479</v>
      </c>
      <c r="I299" s="4"/>
      <c r="J299" s="5">
        <f>IF(D299=0,0,ROUND(+H299*RecapLineair!$H$13/12,2))</f>
        <v>0</v>
      </c>
      <c r="K299" s="4"/>
      <c r="L299" s="4">
        <f>IF(E299="ja",0,IF(D299=0,0,(MIN(ROUND(IF(Selectie!$A$4=2,+RecapLineair!$L$20-J299,(IF(Selectie!$A$4=1,(RecapLineair!$H$14-RecapLineair!$H$15)/(RecapLineair!$H$11-RecapLineair!$H$12),0))),2),H299))))</f>
        <v>0</v>
      </c>
      <c r="M299" s="4"/>
      <c r="N299" s="4">
        <f t="shared" si="32"/>
        <v>0</v>
      </c>
      <c r="O299" s="4"/>
      <c r="P299" s="4">
        <f t="shared" si="37"/>
        <v>0.25000000002512479</v>
      </c>
    </row>
    <row r="300" spans="1:16" x14ac:dyDescent="0.25">
      <c r="B300" s="3"/>
      <c r="E300" s="16"/>
      <c r="F300" s="16"/>
      <c r="G300" s="16"/>
      <c r="H300" s="4"/>
      <c r="I300" s="29"/>
      <c r="J300" s="28">
        <f>SUM(J288:J299)</f>
        <v>0</v>
      </c>
      <c r="K300" s="29"/>
      <c r="L300" s="28">
        <f>SUM(L288:L299)</f>
        <v>0</v>
      </c>
      <c r="M300" s="29"/>
      <c r="N300" s="28">
        <f>J300+L300</f>
        <v>0</v>
      </c>
      <c r="O300" s="29"/>
      <c r="P300" s="4"/>
    </row>
    <row r="301" spans="1:16" x14ac:dyDescent="0.25">
      <c r="B301" s="3"/>
      <c r="E301" s="16"/>
      <c r="F301" s="16"/>
      <c r="G301" s="16"/>
      <c r="H301" s="4"/>
      <c r="I301" s="29"/>
      <c r="J301" s="29"/>
      <c r="K301" s="29"/>
      <c r="L301" s="29"/>
      <c r="M301" s="29"/>
      <c r="N301" s="29"/>
      <c r="O301" s="29"/>
      <c r="P301" s="4"/>
    </row>
    <row r="302" spans="1:16" x14ac:dyDescent="0.25">
      <c r="A302" s="2">
        <f>A288+1</f>
        <v>2036</v>
      </c>
      <c r="B302" s="3">
        <f t="shared" ref="B302:B313" si="39">DATE(1,C302,1)</f>
        <v>6576</v>
      </c>
      <c r="C302">
        <v>205</v>
      </c>
      <c r="D302">
        <f>IF(D299=0,0,IF(D299+1&gt;RecapLineair!H$11,0,D299+1))</f>
        <v>0</v>
      </c>
      <c r="E302" s="16" t="str">
        <f>IF(D302=0,"n.v.t.",IF(RecapLineair!$I$22&lt;A$302,"nee",G302))</f>
        <v>n.v.t.</v>
      </c>
      <c r="F302" s="16">
        <f>IF(A$302=RecapLineair!$I$22,RecapLineair!$H$23,99)</f>
        <v>99</v>
      </c>
      <c r="G302" s="16" t="str">
        <f>IF(D302=0,"n.v.t.",(IF(D302&lt;=RecapLineair!$H$12,"ja","nee")))</f>
        <v>n.v.t.</v>
      </c>
      <c r="H302" s="4">
        <f>+P299</f>
        <v>0.25000000002512479</v>
      </c>
      <c r="I302" s="4"/>
      <c r="J302" s="5">
        <f>IF(D302=0,0,ROUND(+H302*RecapLineair!$H$13/12,2))</f>
        <v>0</v>
      </c>
      <c r="K302" s="4"/>
      <c r="L302" s="4">
        <f>IF(E302="ja",0,IF(D302=0,0,(MIN(ROUND(IF(Selectie!$A$4=2,+RecapLineair!$L$20-J302,(IF(Selectie!$A$4=1,(RecapLineair!$H$14-RecapLineair!$H$15)/(RecapLineair!$H$11-RecapLineair!$H$12),0))),2),H302))))</f>
        <v>0</v>
      </c>
      <c r="M302" s="4"/>
      <c r="N302" s="4">
        <f t="shared" si="32"/>
        <v>0</v>
      </c>
      <c r="O302" s="4"/>
      <c r="P302" s="4">
        <f t="shared" ref="P302:P313" si="40">+H302-L302</f>
        <v>0.25000000002512479</v>
      </c>
    </row>
    <row r="303" spans="1:16" x14ac:dyDescent="0.25">
      <c r="B303" s="3">
        <f t="shared" si="39"/>
        <v>6607</v>
      </c>
      <c r="C303">
        <v>206</v>
      </c>
      <c r="D303">
        <f>IF(D302=0,0,IF(D302+1&gt;RecapLineair!H$11,0,D302+1))</f>
        <v>0</v>
      </c>
      <c r="E303" s="16" t="str">
        <f>IF(D303=0,"n.v.t.",IF(RecapLineair!$I$22&lt;A$302,"nee",G303))</f>
        <v>n.v.t.</v>
      </c>
      <c r="F303" s="16">
        <f>IF(A$302=RecapLineair!$I$22,RecapLineair!$H$23,99)</f>
        <v>99</v>
      </c>
      <c r="G303" s="16" t="str">
        <f>IF(D303=0,"n.v.t.",(IF(D303&lt;=RecapLineair!$H$12,"ja","nee")))</f>
        <v>n.v.t.</v>
      </c>
      <c r="H303" s="4">
        <f t="shared" ref="H303:H313" si="41">+P302</f>
        <v>0.25000000002512479</v>
      </c>
      <c r="I303" s="4"/>
      <c r="J303" s="5">
        <f>IF(D303=0,0,ROUND(+H303*RecapLineair!$H$13/12,2))</f>
        <v>0</v>
      </c>
      <c r="K303" s="4"/>
      <c r="L303" s="4">
        <f>IF(E303="ja",0,IF(D303=0,0,(MIN(ROUND(IF(Selectie!$A$4=2,+RecapLineair!$L$20-J303,(IF(Selectie!$A$4=1,(RecapLineair!$H$14-RecapLineair!$H$15)/(RecapLineair!$H$11-RecapLineair!$H$12),0))),2),H303))))</f>
        <v>0</v>
      </c>
      <c r="M303" s="4"/>
      <c r="N303" s="4">
        <f t="shared" si="32"/>
        <v>0</v>
      </c>
      <c r="O303" s="4"/>
      <c r="P303" s="4">
        <f t="shared" si="40"/>
        <v>0.25000000002512479</v>
      </c>
    </row>
    <row r="304" spans="1:16" x14ac:dyDescent="0.25">
      <c r="B304" s="3">
        <f t="shared" si="39"/>
        <v>6635</v>
      </c>
      <c r="C304">
        <v>207</v>
      </c>
      <c r="D304">
        <f>IF(D303=0,0,IF(D303+1&gt;RecapLineair!H$11,0,D303+1))</f>
        <v>0</v>
      </c>
      <c r="E304" s="16" t="str">
        <f>IF(D304=0,"n.v.t.",IF(RecapLineair!$I$22&lt;A$302,"nee",G304))</f>
        <v>n.v.t.</v>
      </c>
      <c r="F304" s="16">
        <f>IF(A$302=RecapLineair!$I$22,RecapLineair!$H$23,99)</f>
        <v>99</v>
      </c>
      <c r="G304" s="16" t="str">
        <f>IF(D304=0,"n.v.t.",(IF(D304&lt;=RecapLineair!$H$12,"ja","nee")))</f>
        <v>n.v.t.</v>
      </c>
      <c r="H304" s="4">
        <f t="shared" si="41"/>
        <v>0.25000000002512479</v>
      </c>
      <c r="I304" s="4"/>
      <c r="J304" s="5">
        <f>IF(D304=0,0,ROUND(+H304*RecapLineair!$H$13/12,2))</f>
        <v>0</v>
      </c>
      <c r="K304" s="4"/>
      <c r="L304" s="4">
        <f>IF(E304="ja",0,IF(D304=0,0,(MIN(ROUND(IF(Selectie!$A$4=2,+RecapLineair!$L$20-J304,(IF(Selectie!$A$4=1,(RecapLineair!$H$14-RecapLineair!$H$15)/(RecapLineair!$H$11-RecapLineair!$H$12),0))),2),H304))))</f>
        <v>0</v>
      </c>
      <c r="M304" s="4"/>
      <c r="N304" s="4">
        <f t="shared" si="32"/>
        <v>0</v>
      </c>
      <c r="O304" s="4"/>
      <c r="P304" s="4">
        <f t="shared" si="40"/>
        <v>0.25000000002512479</v>
      </c>
    </row>
    <row r="305" spans="1:16" x14ac:dyDescent="0.25">
      <c r="B305" s="3">
        <f t="shared" si="39"/>
        <v>6666</v>
      </c>
      <c r="C305">
        <v>208</v>
      </c>
      <c r="D305">
        <f>IF(D304=0,0,IF(D304+1&gt;RecapLineair!H$11,0,D304+1))</f>
        <v>0</v>
      </c>
      <c r="E305" s="16" t="str">
        <f>IF(D305=0,"n.v.t.",IF(RecapLineair!$I$22&lt;A$302,"nee",G305))</f>
        <v>n.v.t.</v>
      </c>
      <c r="F305" s="16">
        <f>IF(A$302=RecapLineair!$I$22,RecapLineair!$H$23,99)</f>
        <v>99</v>
      </c>
      <c r="G305" s="16" t="str">
        <f>IF(D305=0,"n.v.t.",(IF(D305&lt;=RecapLineair!$H$12,"ja","nee")))</f>
        <v>n.v.t.</v>
      </c>
      <c r="H305" s="4">
        <f t="shared" si="41"/>
        <v>0.25000000002512479</v>
      </c>
      <c r="I305" s="4"/>
      <c r="J305" s="5">
        <f>IF(D305=0,0,ROUND(+H305*RecapLineair!$H$13/12,2))</f>
        <v>0</v>
      </c>
      <c r="K305" s="4"/>
      <c r="L305" s="4">
        <f>IF(E305="ja",0,IF(D305=0,0,(MIN(ROUND(IF(Selectie!$A$4=2,+RecapLineair!$L$20-J305,(IF(Selectie!$A$4=1,(RecapLineair!$H$14-RecapLineair!$H$15)/(RecapLineair!$H$11-RecapLineair!$H$12),0))),2),H305))))</f>
        <v>0</v>
      </c>
      <c r="M305" s="4"/>
      <c r="N305" s="4">
        <f t="shared" si="32"/>
        <v>0</v>
      </c>
      <c r="O305" s="4"/>
      <c r="P305" s="4">
        <f t="shared" si="40"/>
        <v>0.25000000002512479</v>
      </c>
    </row>
    <row r="306" spans="1:16" x14ac:dyDescent="0.25">
      <c r="B306" s="3">
        <f t="shared" si="39"/>
        <v>6696</v>
      </c>
      <c r="C306">
        <v>209</v>
      </c>
      <c r="D306">
        <f>IF(D305=0,0,IF(D305+1&gt;RecapLineair!H$11,0,D305+1))</f>
        <v>0</v>
      </c>
      <c r="E306" s="16" t="str">
        <f>IF(D306=0,"n.v.t.",IF(RecapLineair!$I$22&lt;A$302,"nee",G306))</f>
        <v>n.v.t.</v>
      </c>
      <c r="F306" s="16">
        <f>IF(A$302=RecapLineair!$I$22,RecapLineair!$H$23,99)</f>
        <v>99</v>
      </c>
      <c r="G306" s="16" t="str">
        <f>IF(D306=0,"n.v.t.",(IF(D306&lt;=RecapLineair!$H$12,"ja","nee")))</f>
        <v>n.v.t.</v>
      </c>
      <c r="H306" s="4">
        <f t="shared" si="41"/>
        <v>0.25000000002512479</v>
      </c>
      <c r="I306" s="4"/>
      <c r="J306" s="5">
        <f>IF(D306=0,0,ROUND(+H306*RecapLineair!$H$13/12,2))</f>
        <v>0</v>
      </c>
      <c r="K306" s="4"/>
      <c r="L306" s="4">
        <f>IF(E306="ja",0,IF(D306=0,0,(MIN(ROUND(IF(Selectie!$A$4=2,+RecapLineair!$L$20-J306,(IF(Selectie!$A$4=1,(RecapLineair!$H$14-RecapLineair!$H$15)/(RecapLineair!$H$11-RecapLineair!$H$12),0))),2),H306))))</f>
        <v>0</v>
      </c>
      <c r="M306" s="4"/>
      <c r="N306" s="4">
        <f t="shared" si="32"/>
        <v>0</v>
      </c>
      <c r="O306" s="4"/>
      <c r="P306" s="4">
        <f t="shared" si="40"/>
        <v>0.25000000002512479</v>
      </c>
    </row>
    <row r="307" spans="1:16" x14ac:dyDescent="0.25">
      <c r="B307" s="3">
        <f t="shared" si="39"/>
        <v>6727</v>
      </c>
      <c r="C307">
        <v>210</v>
      </c>
      <c r="D307">
        <f>IF(D306=0,0,IF(D306+1&gt;RecapLineair!H$11,0,D306+1))</f>
        <v>0</v>
      </c>
      <c r="E307" s="16" t="str">
        <f>IF(D307=0,"n.v.t.",IF(RecapLineair!$I$22&lt;A$302,"nee",G307))</f>
        <v>n.v.t.</v>
      </c>
      <c r="F307" s="16">
        <f>IF(A$302=RecapLineair!$I$22,RecapLineair!$H$23,99)</f>
        <v>99</v>
      </c>
      <c r="G307" s="16" t="str">
        <f>IF(D307=0,"n.v.t.",(IF(D307&lt;=RecapLineair!$H$12,"ja","nee")))</f>
        <v>n.v.t.</v>
      </c>
      <c r="H307" s="4">
        <f t="shared" si="41"/>
        <v>0.25000000002512479</v>
      </c>
      <c r="I307" s="4"/>
      <c r="J307" s="5">
        <f>IF(D307=0,0,ROUND(+H307*RecapLineair!$H$13/12,2))</f>
        <v>0</v>
      </c>
      <c r="K307" s="4"/>
      <c r="L307" s="4">
        <f>IF(E307="ja",0,IF(D307=0,0,(MIN(ROUND(IF(Selectie!$A$4=2,+RecapLineair!$L$20-J307,(IF(Selectie!$A$4=1,(RecapLineair!$H$14-RecapLineair!$H$15)/(RecapLineair!$H$11-RecapLineair!$H$12),0))),2),H307))))</f>
        <v>0</v>
      </c>
      <c r="M307" s="4"/>
      <c r="N307" s="4">
        <f t="shared" si="32"/>
        <v>0</v>
      </c>
      <c r="O307" s="4"/>
      <c r="P307" s="4">
        <f t="shared" si="40"/>
        <v>0.25000000002512479</v>
      </c>
    </row>
    <row r="308" spans="1:16" x14ac:dyDescent="0.25">
      <c r="B308" s="3">
        <f t="shared" si="39"/>
        <v>6757</v>
      </c>
      <c r="C308">
        <v>211</v>
      </c>
      <c r="D308">
        <f>IF(D307=0,0,IF(D307+1&gt;RecapLineair!H$11,0,D307+1))</f>
        <v>0</v>
      </c>
      <c r="E308" s="16" t="str">
        <f>IF(D308=0,"n.v.t.",IF(RecapLineair!$I$22&lt;A$302,"nee",G308))</f>
        <v>n.v.t.</v>
      </c>
      <c r="F308" s="16">
        <f>IF(A$302=RecapLineair!$I$22,RecapLineair!$H$23,99)</f>
        <v>99</v>
      </c>
      <c r="G308" s="16" t="str">
        <f>IF(D308=0,"n.v.t.",(IF(D308&lt;=RecapLineair!$H$12,"ja","nee")))</f>
        <v>n.v.t.</v>
      </c>
      <c r="H308" s="4">
        <f t="shared" si="41"/>
        <v>0.25000000002512479</v>
      </c>
      <c r="I308" s="4"/>
      <c r="J308" s="5">
        <f>IF(D308=0,0,ROUND(+H308*RecapLineair!$H$13/12,2))</f>
        <v>0</v>
      </c>
      <c r="K308" s="4"/>
      <c r="L308" s="4">
        <f>IF(E308="ja",0,IF(D308=0,0,(MIN(ROUND(IF(Selectie!$A$4=2,+RecapLineair!$L$20-J308,(IF(Selectie!$A$4=1,(RecapLineair!$H$14-RecapLineair!$H$15)/(RecapLineair!$H$11-RecapLineair!$H$12),0))),2),H308))))</f>
        <v>0</v>
      </c>
      <c r="M308" s="4"/>
      <c r="N308" s="4">
        <f t="shared" si="32"/>
        <v>0</v>
      </c>
      <c r="O308" s="4"/>
      <c r="P308" s="4">
        <f t="shared" si="40"/>
        <v>0.25000000002512479</v>
      </c>
    </row>
    <row r="309" spans="1:16" x14ac:dyDescent="0.25">
      <c r="B309" s="3">
        <f t="shared" si="39"/>
        <v>6788</v>
      </c>
      <c r="C309">
        <v>212</v>
      </c>
      <c r="D309">
        <f>IF(D308=0,0,IF(D308+1&gt;RecapLineair!H$11,0,D308+1))</f>
        <v>0</v>
      </c>
      <c r="E309" s="16" t="str">
        <f>IF(D309=0,"n.v.t.",IF(RecapLineair!$I$22&lt;A$302,"nee",G309))</f>
        <v>n.v.t.</v>
      </c>
      <c r="F309" s="16">
        <f>IF(A$302=RecapLineair!$I$22,RecapLineair!$H$23,99)</f>
        <v>99</v>
      </c>
      <c r="G309" s="16" t="str">
        <f>IF(D309=0,"n.v.t.",(IF(D309&lt;=RecapLineair!$H$12,"ja","nee")))</f>
        <v>n.v.t.</v>
      </c>
      <c r="H309" s="4">
        <f t="shared" si="41"/>
        <v>0.25000000002512479</v>
      </c>
      <c r="I309" s="4"/>
      <c r="J309" s="5">
        <f>IF(D309=0,0,ROUND(+H309*RecapLineair!$H$13/12,2))</f>
        <v>0</v>
      </c>
      <c r="K309" s="4"/>
      <c r="L309" s="4">
        <f>IF(E309="ja",0,IF(D309=0,0,(MIN(ROUND(IF(Selectie!$A$4=2,+RecapLineair!$L$20-J309,(IF(Selectie!$A$4=1,(RecapLineair!$H$14-RecapLineair!$H$15)/(RecapLineair!$H$11-RecapLineair!$H$12),0))),2),H309))))</f>
        <v>0</v>
      </c>
      <c r="M309" s="4"/>
      <c r="N309" s="4">
        <f t="shared" si="32"/>
        <v>0</v>
      </c>
      <c r="O309" s="4"/>
      <c r="P309" s="4">
        <f t="shared" si="40"/>
        <v>0.25000000002512479</v>
      </c>
    </row>
    <row r="310" spans="1:16" x14ac:dyDescent="0.25">
      <c r="B310" s="3">
        <f t="shared" si="39"/>
        <v>6819</v>
      </c>
      <c r="C310">
        <v>213</v>
      </c>
      <c r="D310">
        <f>IF(D309=0,0,IF(D309+1&gt;RecapLineair!H$11,0,D309+1))</f>
        <v>0</v>
      </c>
      <c r="E310" s="16" t="str">
        <f>IF(D310=0,"n.v.t.",IF(RecapLineair!$I$22&lt;A$302,"nee",G310))</f>
        <v>n.v.t.</v>
      </c>
      <c r="F310" s="16">
        <f>IF(A$302=RecapLineair!$I$22,RecapLineair!$H$23,99)</f>
        <v>99</v>
      </c>
      <c r="G310" s="16" t="str">
        <f>IF(D310=0,"n.v.t.",(IF(D310&lt;=RecapLineair!$H$12,"ja","nee")))</f>
        <v>n.v.t.</v>
      </c>
      <c r="H310" s="4">
        <f t="shared" si="41"/>
        <v>0.25000000002512479</v>
      </c>
      <c r="I310" s="4"/>
      <c r="J310" s="5">
        <f>IF(D310=0,0,ROUND(+H310*RecapLineair!$H$13/12,2))</f>
        <v>0</v>
      </c>
      <c r="K310" s="4"/>
      <c r="L310" s="4">
        <f>IF(E310="ja",0,IF(D310=0,0,(MIN(ROUND(IF(Selectie!$A$4=2,+RecapLineair!$L$20-J310,(IF(Selectie!$A$4=1,(RecapLineair!$H$14-RecapLineair!$H$15)/(RecapLineair!$H$11-RecapLineair!$H$12),0))),2),H310))))</f>
        <v>0</v>
      </c>
      <c r="M310" s="4"/>
      <c r="N310" s="4">
        <f t="shared" si="32"/>
        <v>0</v>
      </c>
      <c r="O310" s="4"/>
      <c r="P310" s="4">
        <f t="shared" si="40"/>
        <v>0.25000000002512479</v>
      </c>
    </row>
    <row r="311" spans="1:16" x14ac:dyDescent="0.25">
      <c r="B311" s="3">
        <f t="shared" si="39"/>
        <v>6849</v>
      </c>
      <c r="C311">
        <v>214</v>
      </c>
      <c r="D311">
        <f>IF(D310=0,0,IF(D310+1&gt;RecapLineair!H$11,0,D310+1))</f>
        <v>0</v>
      </c>
      <c r="E311" s="16" t="str">
        <f>IF(D311=0,"n.v.t.",IF(RecapLineair!$I$22&lt;A$302,"nee",G311))</f>
        <v>n.v.t.</v>
      </c>
      <c r="F311" s="16">
        <f>IF(A$302=RecapLineair!$I$22,RecapLineair!$H$23,99)</f>
        <v>99</v>
      </c>
      <c r="G311" s="16" t="str">
        <f>IF(D311=0,"n.v.t.",(IF(D311&lt;=RecapLineair!$H$12,"ja","nee")))</f>
        <v>n.v.t.</v>
      </c>
      <c r="H311" s="4">
        <f t="shared" si="41"/>
        <v>0.25000000002512479</v>
      </c>
      <c r="I311" s="4"/>
      <c r="J311" s="5">
        <f>IF(D311=0,0,ROUND(+H311*RecapLineair!$H$13/12,2))</f>
        <v>0</v>
      </c>
      <c r="K311" s="4"/>
      <c r="L311" s="4">
        <f>IF(E311="ja",0,IF(D311=0,0,(MIN(ROUND(IF(Selectie!$A$4=2,+RecapLineair!$L$20-J311,(IF(Selectie!$A$4=1,(RecapLineair!$H$14-RecapLineair!$H$15)/(RecapLineair!$H$11-RecapLineair!$H$12),0))),2),H311))))</f>
        <v>0</v>
      </c>
      <c r="M311" s="4"/>
      <c r="N311" s="4">
        <f t="shared" si="32"/>
        <v>0</v>
      </c>
      <c r="O311" s="4"/>
      <c r="P311" s="4">
        <f t="shared" si="40"/>
        <v>0.25000000002512479</v>
      </c>
    </row>
    <row r="312" spans="1:16" x14ac:dyDescent="0.25">
      <c r="B312" s="3">
        <f t="shared" si="39"/>
        <v>6880</v>
      </c>
      <c r="C312">
        <v>215</v>
      </c>
      <c r="D312">
        <f>IF(D311=0,0,IF(D311+1&gt;RecapLineair!H$11,0,D311+1))</f>
        <v>0</v>
      </c>
      <c r="E312" s="16" t="str">
        <f>IF(D312=0,"n.v.t.",IF(RecapLineair!$I$22&lt;A$302,"nee",G312))</f>
        <v>n.v.t.</v>
      </c>
      <c r="F312" s="16">
        <f>IF(A$302=RecapLineair!$I$22,RecapLineair!$H$23,99)</f>
        <v>99</v>
      </c>
      <c r="G312" s="16" t="str">
        <f>IF(D312=0,"n.v.t.",(IF(D312&lt;=RecapLineair!$H$12,"ja","nee")))</f>
        <v>n.v.t.</v>
      </c>
      <c r="H312" s="4">
        <f t="shared" si="41"/>
        <v>0.25000000002512479</v>
      </c>
      <c r="I312" s="4"/>
      <c r="J312" s="5">
        <f>IF(D312=0,0,ROUND(+H312*RecapLineair!$H$13/12,2))</f>
        <v>0</v>
      </c>
      <c r="K312" s="4"/>
      <c r="L312" s="4">
        <f>IF(E312="ja",0,IF(D312=0,0,(MIN(ROUND(IF(Selectie!$A$4=2,+RecapLineair!$L$20-J312,(IF(Selectie!$A$4=1,(RecapLineair!$H$14-RecapLineair!$H$15)/(RecapLineair!$H$11-RecapLineair!$H$12),0))),2),H312))))</f>
        <v>0</v>
      </c>
      <c r="M312" s="4"/>
      <c r="N312" s="4">
        <f t="shared" si="32"/>
        <v>0</v>
      </c>
      <c r="O312" s="4"/>
      <c r="P312" s="4">
        <f t="shared" si="40"/>
        <v>0.25000000002512479</v>
      </c>
    </row>
    <row r="313" spans="1:16" x14ac:dyDescent="0.25">
      <c r="B313" s="3">
        <f t="shared" si="39"/>
        <v>6910</v>
      </c>
      <c r="C313">
        <v>216</v>
      </c>
      <c r="D313">
        <f>IF(D312=0,0,IF(D312+1&gt;RecapLineair!H$11,0,D312+1))</f>
        <v>0</v>
      </c>
      <c r="E313" s="16" t="str">
        <f>IF(D313=0,"n.v.t.",IF(RecapLineair!$I$22&lt;A$302,"nee",G313))</f>
        <v>n.v.t.</v>
      </c>
      <c r="F313" s="16">
        <f>IF(A$302=RecapLineair!$I$22,RecapLineair!$H$23,99)</f>
        <v>99</v>
      </c>
      <c r="G313" s="16" t="str">
        <f>IF(D313=0,"n.v.t.",(IF(D313&lt;=RecapLineair!$H$12,"ja","nee")))</f>
        <v>n.v.t.</v>
      </c>
      <c r="H313" s="4">
        <f t="shared" si="41"/>
        <v>0.25000000002512479</v>
      </c>
      <c r="I313" s="4"/>
      <c r="J313" s="5">
        <f>IF(D313=0,0,ROUND(+H313*RecapLineair!$H$13/12,2))</f>
        <v>0</v>
      </c>
      <c r="K313" s="4"/>
      <c r="L313" s="4">
        <f>IF(E313="ja",0,IF(D313=0,0,(MIN(ROUND(IF(Selectie!$A$4=2,+RecapLineair!$L$20-J313,(IF(Selectie!$A$4=1,(RecapLineair!$H$14-RecapLineair!$H$15)/(RecapLineair!$H$11-RecapLineair!$H$12),0))),2),H313))))</f>
        <v>0</v>
      </c>
      <c r="M313" s="4"/>
      <c r="N313" s="4">
        <f t="shared" si="32"/>
        <v>0</v>
      </c>
      <c r="O313" s="4"/>
      <c r="P313" s="4">
        <f t="shared" si="40"/>
        <v>0.25000000002512479</v>
      </c>
    </row>
    <row r="314" spans="1:16" x14ac:dyDescent="0.25">
      <c r="B314" s="3"/>
      <c r="E314" s="16"/>
      <c r="F314" s="16"/>
      <c r="G314" s="16"/>
      <c r="H314" s="4"/>
      <c r="I314" s="29"/>
      <c r="J314" s="28">
        <f>SUM(J302:J313)</f>
        <v>0</v>
      </c>
      <c r="K314" s="29"/>
      <c r="L314" s="28">
        <f>SUM(L302:L313)</f>
        <v>0</v>
      </c>
      <c r="M314" s="29"/>
      <c r="N314" s="28">
        <f>J314+L314</f>
        <v>0</v>
      </c>
      <c r="O314" s="29"/>
      <c r="P314" s="4"/>
    </row>
    <row r="315" spans="1:16" x14ac:dyDescent="0.25">
      <c r="B315" s="3"/>
      <c r="E315" s="16"/>
      <c r="F315" s="16"/>
      <c r="G315" s="16"/>
      <c r="H315" s="4"/>
      <c r="I315" s="29"/>
      <c r="J315" s="29"/>
      <c r="K315" s="29"/>
      <c r="L315" s="29"/>
      <c r="M315" s="29"/>
      <c r="N315" s="29"/>
      <c r="O315" s="29"/>
      <c r="P315" s="4"/>
    </row>
    <row r="316" spans="1:16" x14ac:dyDescent="0.25">
      <c r="A316" s="2">
        <f>A302+1</f>
        <v>2037</v>
      </c>
      <c r="B316" s="3">
        <f t="shared" ref="B316:B327" si="42">DATE(1,C316,1)</f>
        <v>6941</v>
      </c>
      <c r="C316">
        <v>217</v>
      </c>
      <c r="D316">
        <f>IF(D313=0,0,IF(D313+1&gt;RecapLineair!H$11,0,D313+1))</f>
        <v>0</v>
      </c>
      <c r="E316" s="16" t="str">
        <f>IF(D316=0,"n.v.t.",IF(RecapLineair!$I$22&lt;A$316,"nee",G316))</f>
        <v>n.v.t.</v>
      </c>
      <c r="F316" s="16">
        <f>IF(A$316=RecapLineair!$I$22,RecapLineair!$H$23,99)</f>
        <v>99</v>
      </c>
      <c r="G316" s="16" t="str">
        <f>IF(D316=0,"n.v.t.",(IF(D316&lt;=RecapLineair!$H$12,"ja","nee")))</f>
        <v>n.v.t.</v>
      </c>
      <c r="H316" s="4">
        <f>+P313</f>
        <v>0.25000000002512479</v>
      </c>
      <c r="I316" s="4"/>
      <c r="J316" s="5">
        <f>IF(D316=0,0,ROUND(+H316*RecapLineair!$H$13/12,2))</f>
        <v>0</v>
      </c>
      <c r="K316" s="4"/>
      <c r="L316" s="4">
        <f>IF(E316="ja",0,IF(D316=0,0,(MIN(ROUND(IF(Selectie!$A$4=2,+RecapLineair!$L$20-J316,(IF(Selectie!$A$4=1,(RecapLineair!$H$14-RecapLineair!$H$15)/(RecapLineair!$H$11-RecapLineair!$H$12),0))),2),H316))))</f>
        <v>0</v>
      </c>
      <c r="M316" s="4"/>
      <c r="N316" s="4">
        <f t="shared" si="32"/>
        <v>0</v>
      </c>
      <c r="O316" s="4"/>
      <c r="P316" s="4">
        <f t="shared" ref="P316:P327" si="43">+H316-L316</f>
        <v>0.25000000002512479</v>
      </c>
    </row>
    <row r="317" spans="1:16" x14ac:dyDescent="0.25">
      <c r="B317" s="3">
        <f t="shared" si="42"/>
        <v>6972</v>
      </c>
      <c r="C317">
        <v>218</v>
      </c>
      <c r="D317">
        <f>IF(D316=0,0,IF(D316+1&gt;RecapLineair!H$11,0,D316+1))</f>
        <v>0</v>
      </c>
      <c r="E317" s="16" t="str">
        <f>IF(D317=0,"n.v.t.",IF(RecapLineair!$I$22&lt;A$316,"nee",G317))</f>
        <v>n.v.t.</v>
      </c>
      <c r="F317" s="16">
        <f>IF(A$316=RecapLineair!$I$22,RecapLineair!$H$23,99)</f>
        <v>99</v>
      </c>
      <c r="G317" s="16" t="str">
        <f>IF(D317=0,"n.v.t.",(IF(D317&lt;=RecapLineair!$H$12,"ja","nee")))</f>
        <v>n.v.t.</v>
      </c>
      <c r="H317" s="4">
        <f t="shared" ref="H317:H327" si="44">+P316</f>
        <v>0.25000000002512479</v>
      </c>
      <c r="I317" s="4"/>
      <c r="J317" s="5">
        <f>IF(D317=0,0,ROUND(+H317*RecapLineair!$H$13/12,2))</f>
        <v>0</v>
      </c>
      <c r="K317" s="4"/>
      <c r="L317" s="4">
        <f>IF(E317="ja",0,IF(D317=0,0,(MIN(ROUND(IF(Selectie!$A$4=2,+RecapLineair!$L$20-J317,(IF(Selectie!$A$4=1,(RecapLineair!$H$14-RecapLineair!$H$15)/(RecapLineair!$H$11-RecapLineair!$H$12),0))),2),H317))))</f>
        <v>0</v>
      </c>
      <c r="M317" s="4"/>
      <c r="N317" s="4">
        <f t="shared" si="32"/>
        <v>0</v>
      </c>
      <c r="O317" s="4"/>
      <c r="P317" s="4">
        <f t="shared" si="43"/>
        <v>0.25000000002512479</v>
      </c>
    </row>
    <row r="318" spans="1:16" x14ac:dyDescent="0.25">
      <c r="B318" s="3">
        <f t="shared" si="42"/>
        <v>7000</v>
      </c>
      <c r="C318">
        <v>219</v>
      </c>
      <c r="D318">
        <f>IF(D317=0,0,IF(D317+1&gt;RecapLineair!H$11,0,D317+1))</f>
        <v>0</v>
      </c>
      <c r="E318" s="16" t="str">
        <f>IF(D318=0,"n.v.t.",IF(RecapLineair!$I$22&lt;A$316,"nee",G318))</f>
        <v>n.v.t.</v>
      </c>
      <c r="F318" s="16">
        <f>IF(A$316=RecapLineair!$I$22,RecapLineair!$H$23,99)</f>
        <v>99</v>
      </c>
      <c r="G318" s="16" t="str">
        <f>IF(D318=0,"n.v.t.",(IF(D318&lt;=RecapLineair!$H$12,"ja","nee")))</f>
        <v>n.v.t.</v>
      </c>
      <c r="H318" s="4">
        <f t="shared" si="44"/>
        <v>0.25000000002512479</v>
      </c>
      <c r="I318" s="4"/>
      <c r="J318" s="5">
        <f>IF(D318=0,0,ROUND(+H318*RecapLineair!$H$13/12,2))</f>
        <v>0</v>
      </c>
      <c r="K318" s="4"/>
      <c r="L318" s="4">
        <f>IF(E318="ja",0,IF(D318=0,0,(MIN(ROUND(IF(Selectie!$A$4=2,+RecapLineair!$L$20-J318,(IF(Selectie!$A$4=1,(RecapLineair!$H$14-RecapLineair!$H$15)/(RecapLineair!$H$11-RecapLineair!$H$12),0))),2),H318))))</f>
        <v>0</v>
      </c>
      <c r="M318" s="4"/>
      <c r="N318" s="4">
        <f t="shared" si="32"/>
        <v>0</v>
      </c>
      <c r="O318" s="4"/>
      <c r="P318" s="4">
        <f t="shared" si="43"/>
        <v>0.25000000002512479</v>
      </c>
    </row>
    <row r="319" spans="1:16" x14ac:dyDescent="0.25">
      <c r="B319" s="3">
        <f t="shared" si="42"/>
        <v>7031</v>
      </c>
      <c r="C319">
        <v>220</v>
      </c>
      <c r="D319">
        <f>IF(D318=0,0,IF(D318+1&gt;RecapLineair!H$11,0,D318+1))</f>
        <v>0</v>
      </c>
      <c r="E319" s="16" t="str">
        <f>IF(D319=0,"n.v.t.",IF(RecapLineair!$I$22&lt;A$316,"nee",G319))</f>
        <v>n.v.t.</v>
      </c>
      <c r="F319" s="16">
        <f>IF(A$316=RecapLineair!$I$22,RecapLineair!$H$23,99)</f>
        <v>99</v>
      </c>
      <c r="G319" s="16" t="str">
        <f>IF(D319=0,"n.v.t.",(IF(D319&lt;=RecapLineair!$H$12,"ja","nee")))</f>
        <v>n.v.t.</v>
      </c>
      <c r="H319" s="4">
        <f t="shared" si="44"/>
        <v>0.25000000002512479</v>
      </c>
      <c r="I319" s="4"/>
      <c r="J319" s="5">
        <f>IF(D319=0,0,ROUND(+H319*RecapLineair!$H$13/12,2))</f>
        <v>0</v>
      </c>
      <c r="K319" s="4"/>
      <c r="L319" s="4">
        <f>IF(E319="ja",0,IF(D319=0,0,(MIN(ROUND(IF(Selectie!$A$4=2,+RecapLineair!$L$20-J319,(IF(Selectie!$A$4=1,(RecapLineair!$H$14-RecapLineair!$H$15)/(RecapLineair!$H$11-RecapLineair!$H$12),0))),2),H319))))</f>
        <v>0</v>
      </c>
      <c r="M319" s="4"/>
      <c r="N319" s="4">
        <f t="shared" si="32"/>
        <v>0</v>
      </c>
      <c r="O319" s="4"/>
      <c r="P319" s="4">
        <f t="shared" si="43"/>
        <v>0.25000000002512479</v>
      </c>
    </row>
    <row r="320" spans="1:16" x14ac:dyDescent="0.25">
      <c r="B320" s="3">
        <f t="shared" si="42"/>
        <v>7061</v>
      </c>
      <c r="C320">
        <v>221</v>
      </c>
      <c r="D320">
        <f>IF(D319=0,0,IF(D319+1&gt;RecapLineair!H$11,0,D319+1))</f>
        <v>0</v>
      </c>
      <c r="E320" s="16" t="str">
        <f>IF(D320=0,"n.v.t.",IF(RecapLineair!$I$22&lt;A$316,"nee",G320))</f>
        <v>n.v.t.</v>
      </c>
      <c r="F320" s="16">
        <f>IF(A$316=RecapLineair!$I$22,RecapLineair!$H$23,99)</f>
        <v>99</v>
      </c>
      <c r="G320" s="16" t="str">
        <f>IF(D320=0,"n.v.t.",(IF(D320&lt;=RecapLineair!$H$12,"ja","nee")))</f>
        <v>n.v.t.</v>
      </c>
      <c r="H320" s="4">
        <f t="shared" si="44"/>
        <v>0.25000000002512479</v>
      </c>
      <c r="I320" s="4"/>
      <c r="J320" s="5">
        <f>IF(D320=0,0,ROUND(+H320*RecapLineair!$H$13/12,2))</f>
        <v>0</v>
      </c>
      <c r="K320" s="4"/>
      <c r="L320" s="4">
        <f>IF(E320="ja",0,IF(D320=0,0,(MIN(ROUND(IF(Selectie!$A$4=2,+RecapLineair!$L$20-J320,(IF(Selectie!$A$4=1,(RecapLineair!$H$14-RecapLineair!$H$15)/(RecapLineair!$H$11-RecapLineair!$H$12),0))),2),H320))))</f>
        <v>0</v>
      </c>
      <c r="M320" s="4"/>
      <c r="N320" s="4">
        <f t="shared" si="32"/>
        <v>0</v>
      </c>
      <c r="O320" s="4"/>
      <c r="P320" s="4">
        <f t="shared" si="43"/>
        <v>0.25000000002512479</v>
      </c>
    </row>
    <row r="321" spans="1:16" x14ac:dyDescent="0.25">
      <c r="B321" s="3">
        <f t="shared" si="42"/>
        <v>7092</v>
      </c>
      <c r="C321">
        <v>222</v>
      </c>
      <c r="D321">
        <f>IF(D320=0,0,IF(D320+1&gt;RecapLineair!H$11,0,D320+1))</f>
        <v>0</v>
      </c>
      <c r="E321" s="16" t="str">
        <f>IF(D321=0,"n.v.t.",IF(RecapLineair!$I$22&lt;A$316,"nee",G321))</f>
        <v>n.v.t.</v>
      </c>
      <c r="F321" s="16">
        <f>IF(A$316=RecapLineair!$I$22,RecapLineair!$H$23,99)</f>
        <v>99</v>
      </c>
      <c r="G321" s="16" t="str">
        <f>IF(D321=0,"n.v.t.",(IF(D321&lt;=RecapLineair!$H$12,"ja","nee")))</f>
        <v>n.v.t.</v>
      </c>
      <c r="H321" s="4">
        <f t="shared" si="44"/>
        <v>0.25000000002512479</v>
      </c>
      <c r="I321" s="4"/>
      <c r="J321" s="5">
        <f>IF(D321=0,0,ROUND(+H321*RecapLineair!$H$13/12,2))</f>
        <v>0</v>
      </c>
      <c r="K321" s="4"/>
      <c r="L321" s="4">
        <f>IF(E321="ja",0,IF(D321=0,0,(MIN(ROUND(IF(Selectie!$A$4=2,+RecapLineair!$L$20-J321,(IF(Selectie!$A$4=1,(RecapLineair!$H$14-RecapLineair!$H$15)/(RecapLineair!$H$11-RecapLineair!$H$12),0))),2),H321))))</f>
        <v>0</v>
      </c>
      <c r="M321" s="4"/>
      <c r="N321" s="4">
        <f t="shared" si="32"/>
        <v>0</v>
      </c>
      <c r="O321" s="4"/>
      <c r="P321" s="4">
        <f t="shared" si="43"/>
        <v>0.25000000002512479</v>
      </c>
    </row>
    <row r="322" spans="1:16" x14ac:dyDescent="0.25">
      <c r="B322" s="3">
        <f t="shared" si="42"/>
        <v>7122</v>
      </c>
      <c r="C322">
        <v>223</v>
      </c>
      <c r="D322">
        <f>IF(D321=0,0,IF(D321+1&gt;RecapLineair!H$11,0,D321+1))</f>
        <v>0</v>
      </c>
      <c r="E322" s="16" t="str">
        <f>IF(D322=0,"n.v.t.",IF(RecapLineair!$I$22&lt;A$316,"nee",G322))</f>
        <v>n.v.t.</v>
      </c>
      <c r="F322" s="16">
        <f>IF(A$316=RecapLineair!$I$22,RecapLineair!$H$23,99)</f>
        <v>99</v>
      </c>
      <c r="G322" s="16" t="str">
        <f>IF(D322=0,"n.v.t.",(IF(D322&lt;=RecapLineair!$H$12,"ja","nee")))</f>
        <v>n.v.t.</v>
      </c>
      <c r="H322" s="4">
        <f t="shared" si="44"/>
        <v>0.25000000002512479</v>
      </c>
      <c r="I322" s="4"/>
      <c r="J322" s="5">
        <f>IF(D322=0,0,ROUND(+H322*RecapLineair!$H$13/12,2))</f>
        <v>0</v>
      </c>
      <c r="K322" s="4"/>
      <c r="L322" s="4">
        <f>IF(E322="ja",0,IF(D322=0,0,(MIN(ROUND(IF(Selectie!$A$4=2,+RecapLineair!$L$20-J322,(IF(Selectie!$A$4=1,(RecapLineair!$H$14-RecapLineair!$H$15)/(RecapLineair!$H$11-RecapLineair!$H$12),0))),2),H322))))</f>
        <v>0</v>
      </c>
      <c r="M322" s="4"/>
      <c r="N322" s="4">
        <f t="shared" si="32"/>
        <v>0</v>
      </c>
      <c r="O322" s="4"/>
      <c r="P322" s="4">
        <f t="shared" si="43"/>
        <v>0.25000000002512479</v>
      </c>
    </row>
    <row r="323" spans="1:16" x14ac:dyDescent="0.25">
      <c r="B323" s="3">
        <f t="shared" si="42"/>
        <v>7153</v>
      </c>
      <c r="C323">
        <v>224</v>
      </c>
      <c r="D323">
        <f>IF(D322=0,0,IF(D322+1&gt;RecapLineair!H$11,0,D322+1))</f>
        <v>0</v>
      </c>
      <c r="E323" s="16" t="str">
        <f>IF(D323=0,"n.v.t.",IF(RecapLineair!$I$22&lt;A$316,"nee",G323))</f>
        <v>n.v.t.</v>
      </c>
      <c r="F323" s="16">
        <f>IF(A$316=RecapLineair!$I$22,RecapLineair!$H$23,99)</f>
        <v>99</v>
      </c>
      <c r="G323" s="16" t="str">
        <f>IF(D323=0,"n.v.t.",(IF(D323&lt;=RecapLineair!$H$12,"ja","nee")))</f>
        <v>n.v.t.</v>
      </c>
      <c r="H323" s="4">
        <f t="shared" si="44"/>
        <v>0.25000000002512479</v>
      </c>
      <c r="I323" s="4"/>
      <c r="J323" s="5">
        <f>IF(D323=0,0,ROUND(+H323*RecapLineair!$H$13/12,2))</f>
        <v>0</v>
      </c>
      <c r="K323" s="4"/>
      <c r="L323" s="4">
        <f>IF(E323="ja",0,IF(D323=0,0,(MIN(ROUND(IF(Selectie!$A$4=2,+RecapLineair!$L$20-J323,(IF(Selectie!$A$4=1,(RecapLineair!$H$14-RecapLineair!$H$15)/(RecapLineair!$H$11-RecapLineair!$H$12),0))),2),H323))))</f>
        <v>0</v>
      </c>
      <c r="M323" s="4"/>
      <c r="N323" s="4">
        <f t="shared" si="32"/>
        <v>0</v>
      </c>
      <c r="O323" s="4"/>
      <c r="P323" s="4">
        <f t="shared" si="43"/>
        <v>0.25000000002512479</v>
      </c>
    </row>
    <row r="324" spans="1:16" x14ac:dyDescent="0.25">
      <c r="B324" s="3">
        <f t="shared" si="42"/>
        <v>7184</v>
      </c>
      <c r="C324">
        <v>225</v>
      </c>
      <c r="D324">
        <f>IF(D323=0,0,IF(D323+1&gt;RecapLineair!H$11,0,D323+1))</f>
        <v>0</v>
      </c>
      <c r="E324" s="16" t="str">
        <f>IF(D324=0,"n.v.t.",IF(RecapLineair!$I$22&lt;A$316,"nee",G324))</f>
        <v>n.v.t.</v>
      </c>
      <c r="F324" s="16">
        <f>IF(A$316=RecapLineair!$I$22,RecapLineair!$H$23,99)</f>
        <v>99</v>
      </c>
      <c r="G324" s="16" t="str">
        <f>IF(D324=0,"n.v.t.",(IF(D324&lt;=RecapLineair!$H$12,"ja","nee")))</f>
        <v>n.v.t.</v>
      </c>
      <c r="H324" s="4">
        <f t="shared" si="44"/>
        <v>0.25000000002512479</v>
      </c>
      <c r="I324" s="4"/>
      <c r="J324" s="5">
        <f>IF(D324=0,0,ROUND(+H324*RecapLineair!$H$13/12,2))</f>
        <v>0</v>
      </c>
      <c r="K324" s="4"/>
      <c r="L324" s="4">
        <f>IF(E324="ja",0,IF(D324=0,0,(MIN(ROUND(IF(Selectie!$A$4=2,+RecapLineair!$L$20-J324,(IF(Selectie!$A$4=1,(RecapLineair!$H$14-RecapLineair!$H$15)/(RecapLineair!$H$11-RecapLineair!$H$12),0))),2),H324))))</f>
        <v>0</v>
      </c>
      <c r="M324" s="4"/>
      <c r="N324" s="4">
        <f t="shared" si="32"/>
        <v>0</v>
      </c>
      <c r="O324" s="4"/>
      <c r="P324" s="4">
        <f t="shared" si="43"/>
        <v>0.25000000002512479</v>
      </c>
    </row>
    <row r="325" spans="1:16" x14ac:dyDescent="0.25">
      <c r="B325" s="3">
        <f t="shared" si="42"/>
        <v>7214</v>
      </c>
      <c r="C325">
        <v>226</v>
      </c>
      <c r="D325">
        <f>IF(D324=0,0,IF(D324+1&gt;RecapLineair!H$11,0,D324+1))</f>
        <v>0</v>
      </c>
      <c r="E325" s="16" t="str">
        <f>IF(D325=0,"n.v.t.",IF(RecapLineair!$I$22&lt;A$316,"nee",G325))</f>
        <v>n.v.t.</v>
      </c>
      <c r="F325" s="16">
        <f>IF(A$316=RecapLineair!$I$22,RecapLineair!$H$23,99)</f>
        <v>99</v>
      </c>
      <c r="G325" s="16" t="str">
        <f>IF(D325=0,"n.v.t.",(IF(D325&lt;=RecapLineair!$H$12,"ja","nee")))</f>
        <v>n.v.t.</v>
      </c>
      <c r="H325" s="4">
        <f t="shared" si="44"/>
        <v>0.25000000002512479</v>
      </c>
      <c r="I325" s="4"/>
      <c r="J325" s="5">
        <f>IF(D325=0,0,ROUND(+H325*RecapLineair!$H$13/12,2))</f>
        <v>0</v>
      </c>
      <c r="K325" s="4"/>
      <c r="L325" s="4">
        <f>IF(E325="ja",0,IF(D325=0,0,(MIN(ROUND(IF(Selectie!$A$4=2,+RecapLineair!$L$20-J325,(IF(Selectie!$A$4=1,(RecapLineair!$H$14-RecapLineair!$H$15)/(RecapLineair!$H$11-RecapLineair!$H$12),0))),2),H325))))</f>
        <v>0</v>
      </c>
      <c r="M325" s="4"/>
      <c r="N325" s="4">
        <f t="shared" si="32"/>
        <v>0</v>
      </c>
      <c r="O325" s="4"/>
      <c r="P325" s="4">
        <f t="shared" si="43"/>
        <v>0.25000000002512479</v>
      </c>
    </row>
    <row r="326" spans="1:16" x14ac:dyDescent="0.25">
      <c r="B326" s="3">
        <f t="shared" si="42"/>
        <v>7245</v>
      </c>
      <c r="C326">
        <v>227</v>
      </c>
      <c r="D326">
        <f>IF(D325=0,0,IF(D325+1&gt;RecapLineair!H$11,0,D325+1))</f>
        <v>0</v>
      </c>
      <c r="E326" s="16" t="str">
        <f>IF(D326=0,"n.v.t.",IF(RecapLineair!$I$22&lt;A$316,"nee",G326))</f>
        <v>n.v.t.</v>
      </c>
      <c r="F326" s="16">
        <f>IF(A$316=RecapLineair!$I$22,RecapLineair!$H$23,99)</f>
        <v>99</v>
      </c>
      <c r="G326" s="16" t="str">
        <f>IF(D326=0,"n.v.t.",(IF(D326&lt;=RecapLineair!$H$12,"ja","nee")))</f>
        <v>n.v.t.</v>
      </c>
      <c r="H326" s="4">
        <f t="shared" si="44"/>
        <v>0.25000000002512479</v>
      </c>
      <c r="I326" s="4"/>
      <c r="J326" s="5">
        <f>IF(D326=0,0,ROUND(+H326*RecapLineair!$H$13/12,2))</f>
        <v>0</v>
      </c>
      <c r="K326" s="4"/>
      <c r="L326" s="4">
        <f>IF(E326="ja",0,IF(D326=0,0,(MIN(ROUND(IF(Selectie!$A$4=2,+RecapLineair!$L$20-J326,(IF(Selectie!$A$4=1,(RecapLineair!$H$14-RecapLineair!$H$15)/(RecapLineair!$H$11-RecapLineair!$H$12),0))),2),H326))))</f>
        <v>0</v>
      </c>
      <c r="M326" s="4"/>
      <c r="N326" s="4">
        <f t="shared" si="32"/>
        <v>0</v>
      </c>
      <c r="O326" s="4"/>
      <c r="P326" s="4">
        <f t="shared" si="43"/>
        <v>0.25000000002512479</v>
      </c>
    </row>
    <row r="327" spans="1:16" x14ac:dyDescent="0.25">
      <c r="B327" s="3">
        <f t="shared" si="42"/>
        <v>7275</v>
      </c>
      <c r="C327">
        <v>228</v>
      </c>
      <c r="D327">
        <f>IF(D326=0,0,IF(D326+1&gt;RecapLineair!H$11,0,D326+1))</f>
        <v>0</v>
      </c>
      <c r="E327" s="16" t="str">
        <f>IF(D327=0,"n.v.t.",IF(RecapLineair!$I$22&lt;A$316,"nee",G327))</f>
        <v>n.v.t.</v>
      </c>
      <c r="F327" s="16">
        <f>IF(A$316=RecapLineair!$I$22,RecapLineair!$H$23,99)</f>
        <v>99</v>
      </c>
      <c r="G327" s="16" t="str">
        <f>IF(D327=0,"n.v.t.",(IF(D327&lt;=RecapLineair!$H$12,"ja","nee")))</f>
        <v>n.v.t.</v>
      </c>
      <c r="H327" s="4">
        <f t="shared" si="44"/>
        <v>0.25000000002512479</v>
      </c>
      <c r="I327" s="4"/>
      <c r="J327" s="5">
        <f>IF(D327=0,0,ROUND(+H327*RecapLineair!$H$13/12,2))</f>
        <v>0</v>
      </c>
      <c r="K327" s="4"/>
      <c r="L327" s="4">
        <f>IF(E327="ja",0,IF(D327=0,0,(MIN(ROUND(IF(Selectie!$A$4=2,+RecapLineair!$L$20-J327,(IF(Selectie!$A$4=1,(RecapLineair!$H$14-RecapLineair!$H$15)/(RecapLineair!$H$11-RecapLineair!$H$12),0))),2),H327))))</f>
        <v>0</v>
      </c>
      <c r="M327" s="4"/>
      <c r="N327" s="4">
        <f t="shared" si="32"/>
        <v>0</v>
      </c>
      <c r="O327" s="4"/>
      <c r="P327" s="4">
        <f t="shared" si="43"/>
        <v>0.25000000002512479</v>
      </c>
    </row>
    <row r="328" spans="1:16" x14ac:dyDescent="0.25">
      <c r="B328" s="3"/>
      <c r="E328" s="16"/>
      <c r="F328" s="16"/>
      <c r="G328" s="16"/>
      <c r="H328" s="4"/>
      <c r="I328" s="29"/>
      <c r="J328" s="28">
        <f>SUM(J316:J327)</f>
        <v>0</v>
      </c>
      <c r="K328" s="29"/>
      <c r="L328" s="28">
        <f>SUM(L316:L327)</f>
        <v>0</v>
      </c>
      <c r="M328" s="29"/>
      <c r="N328" s="28">
        <f>J328+L328</f>
        <v>0</v>
      </c>
      <c r="O328" s="29"/>
      <c r="P328" s="4"/>
    </row>
    <row r="329" spans="1:16" x14ac:dyDescent="0.25">
      <c r="B329" s="3"/>
      <c r="E329" s="16"/>
      <c r="F329" s="16"/>
      <c r="G329" s="16"/>
      <c r="H329" s="4"/>
      <c r="I329" s="29"/>
      <c r="J329" s="29"/>
      <c r="K329" s="29"/>
      <c r="L329" s="29"/>
      <c r="M329" s="29"/>
      <c r="N329" s="29"/>
      <c r="O329" s="29"/>
      <c r="P329" s="4"/>
    </row>
    <row r="330" spans="1:16" x14ac:dyDescent="0.25">
      <c r="A330" s="2">
        <f>A316+1</f>
        <v>2038</v>
      </c>
      <c r="B330" s="3">
        <f t="shared" ref="B330:B341" si="45">DATE(1,C330,1)</f>
        <v>7306</v>
      </c>
      <c r="C330">
        <v>229</v>
      </c>
      <c r="D330">
        <f>IF(D327=0,0,IF(D327+1&gt;RecapLineair!H$11,0,D327+1))</f>
        <v>0</v>
      </c>
      <c r="E330" s="16" t="str">
        <f>IF(D330=0,"n.v.t.",IF(RecapLineair!$I$22&lt;A$330,"nee",G330))</f>
        <v>n.v.t.</v>
      </c>
      <c r="F330" s="16">
        <f>IF(A$330=RecapLineair!$I$22,RecapLineair!$H$23,99)</f>
        <v>99</v>
      </c>
      <c r="G330" s="16" t="str">
        <f>IF(D330=0,"n.v.t.",(IF(D330&lt;=RecapLineair!$H$12,"ja","nee")))</f>
        <v>n.v.t.</v>
      </c>
      <c r="H330" s="4">
        <f>+P327</f>
        <v>0.25000000002512479</v>
      </c>
      <c r="I330" s="4"/>
      <c r="J330" s="5">
        <f>IF(D330=0,0,ROUND(+H330*RecapLineair!$H$13/12,2))</f>
        <v>0</v>
      </c>
      <c r="K330" s="4"/>
      <c r="L330" s="4">
        <f>IF(E330="ja",0,IF(D330=0,0,(MIN(ROUND(IF(Selectie!$A$4=2,+RecapLineair!$L$20-J330,(IF(Selectie!$A$4=1,(RecapLineair!$H$14-RecapLineair!$H$15)/(RecapLineair!$H$11-RecapLineair!$H$12),0))),2),H330))))</f>
        <v>0</v>
      </c>
      <c r="M330" s="4"/>
      <c r="N330" s="4">
        <f t="shared" si="32"/>
        <v>0</v>
      </c>
      <c r="O330" s="4"/>
      <c r="P330" s="4">
        <f t="shared" ref="P330:P341" si="46">+H330-L330</f>
        <v>0.25000000002512479</v>
      </c>
    </row>
    <row r="331" spans="1:16" x14ac:dyDescent="0.25">
      <c r="B331" s="3">
        <f t="shared" si="45"/>
        <v>7337</v>
      </c>
      <c r="C331">
        <v>230</v>
      </c>
      <c r="D331">
        <f>IF(D330=0,0,IF(D330+1&gt;RecapLineair!H$11,0,D330+1))</f>
        <v>0</v>
      </c>
      <c r="E331" s="16" t="str">
        <f>IF(D331=0,"n.v.t.",IF(RecapLineair!$I$22&lt;A$330,"nee",G331))</f>
        <v>n.v.t.</v>
      </c>
      <c r="F331" s="16">
        <f>IF(A$330=RecapLineair!$I$22,RecapLineair!$H$23,99)</f>
        <v>99</v>
      </c>
      <c r="G331" s="16" t="str">
        <f>IF(D331=0,"n.v.t.",(IF(D331&lt;=RecapLineair!$H$12,"ja","nee")))</f>
        <v>n.v.t.</v>
      </c>
      <c r="H331" s="4">
        <f t="shared" ref="H331:H341" si="47">+P330</f>
        <v>0.25000000002512479</v>
      </c>
      <c r="I331" s="4"/>
      <c r="J331" s="5">
        <f>IF(D331=0,0,ROUND(+H331*RecapLineair!$H$13/12,2))</f>
        <v>0</v>
      </c>
      <c r="K331" s="4"/>
      <c r="L331" s="4">
        <f>IF(E331="ja",0,IF(D331=0,0,(MIN(ROUND(IF(Selectie!$A$4=2,+RecapLineair!$L$20-J331,(IF(Selectie!$A$4=1,(RecapLineair!$H$14-RecapLineair!$H$15)/(RecapLineair!$H$11-RecapLineair!$H$12),0))),2),H331))))</f>
        <v>0</v>
      </c>
      <c r="M331" s="4"/>
      <c r="N331" s="4">
        <f t="shared" si="32"/>
        <v>0</v>
      </c>
      <c r="O331" s="4"/>
      <c r="P331" s="4">
        <f t="shared" si="46"/>
        <v>0.25000000002512479</v>
      </c>
    </row>
    <row r="332" spans="1:16" x14ac:dyDescent="0.25">
      <c r="B332" s="3">
        <f t="shared" si="45"/>
        <v>7366</v>
      </c>
      <c r="C332">
        <v>231</v>
      </c>
      <c r="D332">
        <f>IF(D331=0,0,IF(D331+1&gt;RecapLineair!H$11,0,D331+1))</f>
        <v>0</v>
      </c>
      <c r="E332" s="16" t="str">
        <f>IF(D332=0,"n.v.t.",IF(RecapLineair!$I$22&lt;A$330,"nee",G332))</f>
        <v>n.v.t.</v>
      </c>
      <c r="F332" s="16">
        <f>IF(A$330=RecapLineair!$I$22,RecapLineair!$H$23,99)</f>
        <v>99</v>
      </c>
      <c r="G332" s="16" t="str">
        <f>IF(D332=0,"n.v.t.",(IF(D332&lt;=RecapLineair!$H$12,"ja","nee")))</f>
        <v>n.v.t.</v>
      </c>
      <c r="H332" s="4">
        <f t="shared" si="47"/>
        <v>0.25000000002512479</v>
      </c>
      <c r="I332" s="4"/>
      <c r="J332" s="5">
        <f>IF(D332=0,0,ROUND(+H332*RecapLineair!$H$13/12,2))</f>
        <v>0</v>
      </c>
      <c r="K332" s="4"/>
      <c r="L332" s="4">
        <f>IF(E332="ja",0,IF(D332=0,0,(MIN(ROUND(IF(Selectie!$A$4=2,+RecapLineair!$L$20-J332,(IF(Selectie!$A$4=1,(RecapLineair!$H$14-RecapLineair!$H$15)/(RecapLineair!$H$11-RecapLineair!$H$12),0))),2),H332))))</f>
        <v>0</v>
      </c>
      <c r="M332" s="4"/>
      <c r="N332" s="4">
        <f t="shared" si="32"/>
        <v>0</v>
      </c>
      <c r="O332" s="4"/>
      <c r="P332" s="4">
        <f t="shared" si="46"/>
        <v>0.25000000002512479</v>
      </c>
    </row>
    <row r="333" spans="1:16" x14ac:dyDescent="0.25">
      <c r="B333" s="3">
        <f t="shared" si="45"/>
        <v>7397</v>
      </c>
      <c r="C333">
        <v>232</v>
      </c>
      <c r="D333">
        <f>IF(D332=0,0,IF(D332+1&gt;RecapLineair!H$11,0,D332+1))</f>
        <v>0</v>
      </c>
      <c r="E333" s="16" t="str">
        <f>IF(D333=0,"n.v.t.",IF(RecapLineair!$I$22&lt;A$330,"nee",G333))</f>
        <v>n.v.t.</v>
      </c>
      <c r="F333" s="16">
        <f>IF(A$330=RecapLineair!$I$22,RecapLineair!$H$23,99)</f>
        <v>99</v>
      </c>
      <c r="G333" s="16" t="str">
        <f>IF(D333=0,"n.v.t.",(IF(D333&lt;=RecapLineair!$H$12,"ja","nee")))</f>
        <v>n.v.t.</v>
      </c>
      <c r="H333" s="4">
        <f t="shared" si="47"/>
        <v>0.25000000002512479</v>
      </c>
      <c r="I333" s="4"/>
      <c r="J333" s="5">
        <f>IF(D333=0,0,ROUND(+H333*RecapLineair!$H$13/12,2))</f>
        <v>0</v>
      </c>
      <c r="K333" s="4"/>
      <c r="L333" s="4">
        <f>IF(E333="ja",0,IF(D333=0,0,(MIN(ROUND(IF(Selectie!$A$4=2,+RecapLineair!$L$20-J333,(IF(Selectie!$A$4=1,(RecapLineair!$H$14-RecapLineair!$H$15)/(RecapLineair!$H$11-RecapLineair!$H$12),0))),2),H333))))</f>
        <v>0</v>
      </c>
      <c r="M333" s="4"/>
      <c r="N333" s="4">
        <f t="shared" si="32"/>
        <v>0</v>
      </c>
      <c r="O333" s="4"/>
      <c r="P333" s="4">
        <f t="shared" si="46"/>
        <v>0.25000000002512479</v>
      </c>
    </row>
    <row r="334" spans="1:16" x14ac:dyDescent="0.25">
      <c r="B334" s="3">
        <f t="shared" si="45"/>
        <v>7427</v>
      </c>
      <c r="C334">
        <v>233</v>
      </c>
      <c r="D334">
        <f>IF(D333=0,0,IF(D333+1&gt;RecapLineair!H$11,0,D333+1))</f>
        <v>0</v>
      </c>
      <c r="E334" s="16" t="str">
        <f>IF(D334=0,"n.v.t.",IF(RecapLineair!$I$22&lt;A$330,"nee",G334))</f>
        <v>n.v.t.</v>
      </c>
      <c r="F334" s="16">
        <f>IF(A$330=RecapLineair!$I$22,RecapLineair!$H$23,99)</f>
        <v>99</v>
      </c>
      <c r="G334" s="16" t="str">
        <f>IF(D334=0,"n.v.t.",(IF(D334&lt;=RecapLineair!$H$12,"ja","nee")))</f>
        <v>n.v.t.</v>
      </c>
      <c r="H334" s="4">
        <f t="shared" si="47"/>
        <v>0.25000000002512479</v>
      </c>
      <c r="I334" s="4"/>
      <c r="J334" s="5">
        <f>IF(D334=0,0,ROUND(+H334*RecapLineair!$H$13/12,2))</f>
        <v>0</v>
      </c>
      <c r="K334" s="4"/>
      <c r="L334" s="4">
        <f>IF(E334="ja",0,IF(D334=0,0,(MIN(ROUND(IF(Selectie!$A$4=2,+RecapLineair!$L$20-J334,(IF(Selectie!$A$4=1,(RecapLineair!$H$14-RecapLineair!$H$15)/(RecapLineair!$H$11-RecapLineair!$H$12),0))),2),H334))))</f>
        <v>0</v>
      </c>
      <c r="M334" s="4"/>
      <c r="N334" s="4">
        <f t="shared" si="32"/>
        <v>0</v>
      </c>
      <c r="O334" s="4"/>
      <c r="P334" s="4">
        <f t="shared" si="46"/>
        <v>0.25000000002512479</v>
      </c>
    </row>
    <row r="335" spans="1:16" x14ac:dyDescent="0.25">
      <c r="B335" s="3">
        <f t="shared" si="45"/>
        <v>7458</v>
      </c>
      <c r="C335">
        <v>234</v>
      </c>
      <c r="D335">
        <f>IF(D334=0,0,IF(D334+1&gt;RecapLineair!H$11,0,D334+1))</f>
        <v>0</v>
      </c>
      <c r="E335" s="16" t="str">
        <f>IF(D335=0,"n.v.t.",IF(RecapLineair!$I$22&lt;A$330,"nee",G335))</f>
        <v>n.v.t.</v>
      </c>
      <c r="F335" s="16">
        <f>IF(A$330=RecapLineair!$I$22,RecapLineair!$H$23,99)</f>
        <v>99</v>
      </c>
      <c r="G335" s="16" t="str">
        <f>IF(D335=0,"n.v.t.",(IF(D335&lt;=RecapLineair!$H$12,"ja","nee")))</f>
        <v>n.v.t.</v>
      </c>
      <c r="H335" s="4">
        <f t="shared" si="47"/>
        <v>0.25000000002512479</v>
      </c>
      <c r="I335" s="4"/>
      <c r="J335" s="5">
        <f>IF(D335=0,0,ROUND(+H335*RecapLineair!$H$13/12,2))</f>
        <v>0</v>
      </c>
      <c r="K335" s="4"/>
      <c r="L335" s="4">
        <f>IF(E335="ja",0,IF(D335=0,0,(MIN(ROUND(IF(Selectie!$A$4=2,+RecapLineair!$L$20-J335,(IF(Selectie!$A$4=1,(RecapLineair!$H$14-RecapLineair!$H$15)/(RecapLineair!$H$11-RecapLineair!$H$12),0))),2),H335))))</f>
        <v>0</v>
      </c>
      <c r="M335" s="4"/>
      <c r="N335" s="4">
        <f t="shared" si="32"/>
        <v>0</v>
      </c>
      <c r="O335" s="4"/>
      <c r="P335" s="4">
        <f t="shared" si="46"/>
        <v>0.25000000002512479</v>
      </c>
    </row>
    <row r="336" spans="1:16" x14ac:dyDescent="0.25">
      <c r="B336" s="3">
        <f t="shared" si="45"/>
        <v>7488</v>
      </c>
      <c r="C336">
        <v>235</v>
      </c>
      <c r="D336">
        <f>IF(D335=0,0,IF(D335+1&gt;RecapLineair!H$11,0,D335+1))</f>
        <v>0</v>
      </c>
      <c r="E336" s="16" t="str">
        <f>IF(D336=0,"n.v.t.",IF(RecapLineair!$I$22&lt;A$330,"nee",G336))</f>
        <v>n.v.t.</v>
      </c>
      <c r="F336" s="16">
        <f>IF(A$330=RecapLineair!$I$22,RecapLineair!$H$23,99)</f>
        <v>99</v>
      </c>
      <c r="G336" s="16" t="str">
        <f>IF(D336=0,"n.v.t.",(IF(D336&lt;=RecapLineair!$H$12,"ja","nee")))</f>
        <v>n.v.t.</v>
      </c>
      <c r="H336" s="4">
        <f t="shared" si="47"/>
        <v>0.25000000002512479</v>
      </c>
      <c r="I336" s="4"/>
      <c r="J336" s="5">
        <f>IF(D336=0,0,ROUND(+H336*RecapLineair!$H$13/12,2))</f>
        <v>0</v>
      </c>
      <c r="K336" s="4"/>
      <c r="L336" s="4">
        <f>IF(E336="ja",0,IF(D336=0,0,(MIN(ROUND(IF(Selectie!$A$4=2,+RecapLineair!$L$20-J336,(IF(Selectie!$A$4=1,(RecapLineair!$H$14-RecapLineair!$H$15)/(RecapLineair!$H$11-RecapLineair!$H$12),0))),2),H336))))</f>
        <v>0</v>
      </c>
      <c r="M336" s="4"/>
      <c r="N336" s="4">
        <f t="shared" si="32"/>
        <v>0</v>
      </c>
      <c r="O336" s="4"/>
      <c r="P336" s="4">
        <f t="shared" si="46"/>
        <v>0.25000000002512479</v>
      </c>
    </row>
    <row r="337" spans="1:16" x14ac:dyDescent="0.25">
      <c r="B337" s="3">
        <f t="shared" si="45"/>
        <v>7519</v>
      </c>
      <c r="C337">
        <v>236</v>
      </c>
      <c r="D337">
        <f>IF(D336=0,0,IF(D336+1&gt;RecapLineair!H$11,0,D336+1))</f>
        <v>0</v>
      </c>
      <c r="E337" s="16" t="str">
        <f>IF(D337=0,"n.v.t.",IF(RecapLineair!$I$22&lt;A$330,"nee",G337))</f>
        <v>n.v.t.</v>
      </c>
      <c r="F337" s="16">
        <f>IF(A$330=RecapLineair!$I$22,RecapLineair!$H$23,99)</f>
        <v>99</v>
      </c>
      <c r="G337" s="16" t="str">
        <f>IF(D337=0,"n.v.t.",(IF(D337&lt;=RecapLineair!$H$12,"ja","nee")))</f>
        <v>n.v.t.</v>
      </c>
      <c r="H337" s="4">
        <f t="shared" si="47"/>
        <v>0.25000000002512479</v>
      </c>
      <c r="I337" s="4"/>
      <c r="J337" s="5">
        <f>IF(D337=0,0,ROUND(+H337*RecapLineair!$H$13/12,2))</f>
        <v>0</v>
      </c>
      <c r="K337" s="4"/>
      <c r="L337" s="4">
        <f>IF(E337="ja",0,IF(D337=0,0,(MIN(ROUND(IF(Selectie!$A$4=2,+RecapLineair!$L$20-J337,(IF(Selectie!$A$4=1,(RecapLineair!$H$14-RecapLineair!$H$15)/(RecapLineair!$H$11-RecapLineair!$H$12),0))),2),H337))))</f>
        <v>0</v>
      </c>
      <c r="M337" s="4"/>
      <c r="N337" s="4">
        <f t="shared" si="32"/>
        <v>0</v>
      </c>
      <c r="O337" s="4"/>
      <c r="P337" s="4">
        <f t="shared" si="46"/>
        <v>0.25000000002512479</v>
      </c>
    </row>
    <row r="338" spans="1:16" x14ac:dyDescent="0.25">
      <c r="B338" s="3">
        <f t="shared" si="45"/>
        <v>7550</v>
      </c>
      <c r="C338">
        <v>237</v>
      </c>
      <c r="D338">
        <f>IF(D337=0,0,IF(D337+1&gt;RecapLineair!H$11,0,D337+1))</f>
        <v>0</v>
      </c>
      <c r="E338" s="16" t="str">
        <f>IF(D338=0,"n.v.t.",IF(RecapLineair!$I$22&lt;A$330,"nee",G338))</f>
        <v>n.v.t.</v>
      </c>
      <c r="F338" s="16">
        <f>IF(A$330=RecapLineair!$I$22,RecapLineair!$H$23,99)</f>
        <v>99</v>
      </c>
      <c r="G338" s="16" t="str">
        <f>IF(D338=0,"n.v.t.",(IF(D338&lt;=RecapLineair!$H$12,"ja","nee")))</f>
        <v>n.v.t.</v>
      </c>
      <c r="H338" s="4">
        <f t="shared" si="47"/>
        <v>0.25000000002512479</v>
      </c>
      <c r="I338" s="4"/>
      <c r="J338" s="5">
        <f>IF(D338=0,0,ROUND(+H338*RecapLineair!$H$13/12,2))</f>
        <v>0</v>
      </c>
      <c r="K338" s="4"/>
      <c r="L338" s="4">
        <f>IF(E338="ja",0,IF(D338=0,0,(MIN(ROUND(IF(Selectie!$A$4=2,+RecapLineair!$L$20-J338,(IF(Selectie!$A$4=1,(RecapLineair!$H$14-RecapLineair!$H$15)/(RecapLineair!$H$11-RecapLineair!$H$12),0))),2),H338))))</f>
        <v>0</v>
      </c>
      <c r="M338" s="4"/>
      <c r="N338" s="4">
        <f t="shared" si="32"/>
        <v>0</v>
      </c>
      <c r="O338" s="4"/>
      <c r="P338" s="4">
        <f t="shared" si="46"/>
        <v>0.25000000002512479</v>
      </c>
    </row>
    <row r="339" spans="1:16" x14ac:dyDescent="0.25">
      <c r="B339" s="3">
        <f t="shared" si="45"/>
        <v>7580</v>
      </c>
      <c r="C339">
        <v>238</v>
      </c>
      <c r="D339">
        <f>IF(D338=0,0,IF(D338+1&gt;RecapLineair!H$11,0,D338+1))</f>
        <v>0</v>
      </c>
      <c r="E339" s="16" t="str">
        <f>IF(D339=0,"n.v.t.",IF(RecapLineair!$I$22&lt;A$330,"nee",G339))</f>
        <v>n.v.t.</v>
      </c>
      <c r="F339" s="16">
        <f>IF(A$330=RecapLineair!$I$22,RecapLineair!$H$23,99)</f>
        <v>99</v>
      </c>
      <c r="G339" s="16" t="str">
        <f>IF(D339=0,"n.v.t.",(IF(D339&lt;=RecapLineair!$H$12,"ja","nee")))</f>
        <v>n.v.t.</v>
      </c>
      <c r="H339" s="4">
        <f t="shared" si="47"/>
        <v>0.25000000002512479</v>
      </c>
      <c r="I339" s="4"/>
      <c r="J339" s="5">
        <f>IF(D339=0,0,ROUND(+H339*RecapLineair!$H$13/12,2))</f>
        <v>0</v>
      </c>
      <c r="K339" s="4"/>
      <c r="L339" s="4">
        <f>IF(E339="ja",0,IF(D339=0,0,(MIN(ROUND(IF(Selectie!$A$4=2,+RecapLineair!$L$20-J339,(IF(Selectie!$A$4=1,(RecapLineair!$H$14-RecapLineair!$H$15)/(RecapLineair!$H$11-RecapLineair!$H$12),0))),2),H339))))</f>
        <v>0</v>
      </c>
      <c r="M339" s="4"/>
      <c r="N339" s="4">
        <f t="shared" si="32"/>
        <v>0</v>
      </c>
      <c r="O339" s="4"/>
      <c r="P339" s="4">
        <f t="shared" si="46"/>
        <v>0.25000000002512479</v>
      </c>
    </row>
    <row r="340" spans="1:16" x14ac:dyDescent="0.25">
      <c r="B340" s="3">
        <f t="shared" si="45"/>
        <v>7611</v>
      </c>
      <c r="C340">
        <v>239</v>
      </c>
      <c r="D340">
        <f>IF(D339=0,0,IF(D339+1&gt;RecapLineair!H$11,0,D339+1))</f>
        <v>0</v>
      </c>
      <c r="E340" s="16" t="str">
        <f>IF(D340=0,"n.v.t.",IF(RecapLineair!$I$22&lt;A$330,"nee",G340))</f>
        <v>n.v.t.</v>
      </c>
      <c r="F340" s="16">
        <f>IF(A$330=RecapLineair!$I$22,RecapLineair!$H$23,99)</f>
        <v>99</v>
      </c>
      <c r="G340" s="16" t="str">
        <f>IF(D340=0,"n.v.t.",(IF(D340&lt;=RecapLineair!$H$12,"ja","nee")))</f>
        <v>n.v.t.</v>
      </c>
      <c r="H340" s="4">
        <f t="shared" si="47"/>
        <v>0.25000000002512479</v>
      </c>
      <c r="I340" s="4"/>
      <c r="J340" s="5">
        <f>IF(D340=0,0,ROUND(+H340*RecapLineair!$H$13/12,2))</f>
        <v>0</v>
      </c>
      <c r="K340" s="4"/>
      <c r="L340" s="4">
        <f>IF(E340="ja",0,IF(D340=0,0,(MIN(ROUND(IF(Selectie!$A$4=2,+RecapLineair!$L$20-J340,(IF(Selectie!$A$4=1,(RecapLineair!$H$14-RecapLineair!$H$15)/(RecapLineair!$H$11-RecapLineair!$H$12),0))),2),H340))))</f>
        <v>0</v>
      </c>
      <c r="M340" s="4"/>
      <c r="N340" s="4">
        <f t="shared" ref="N340:N408" si="48">J340+L340</f>
        <v>0</v>
      </c>
      <c r="O340" s="4"/>
      <c r="P340" s="4">
        <f t="shared" si="46"/>
        <v>0.25000000002512479</v>
      </c>
    </row>
    <row r="341" spans="1:16" x14ac:dyDescent="0.25">
      <c r="B341" s="3">
        <f t="shared" si="45"/>
        <v>7641</v>
      </c>
      <c r="C341">
        <v>240</v>
      </c>
      <c r="D341">
        <f>IF(D340=0,0,IF(D340+1&gt;RecapLineair!H$11,0,D340+1))</f>
        <v>0</v>
      </c>
      <c r="E341" s="16" t="str">
        <f>IF(D341=0,"n.v.t.",IF(RecapLineair!$I$22&lt;A$330,"nee",G341))</f>
        <v>n.v.t.</v>
      </c>
      <c r="F341" s="16">
        <f>IF(A$330=RecapLineair!$I$22,RecapLineair!$H$23,99)</f>
        <v>99</v>
      </c>
      <c r="G341" s="16" t="str">
        <f>IF(D341=0,"n.v.t.",(IF(D341&lt;=RecapLineair!$H$12,"ja","nee")))</f>
        <v>n.v.t.</v>
      </c>
      <c r="H341" s="4">
        <f t="shared" si="47"/>
        <v>0.25000000002512479</v>
      </c>
      <c r="I341" s="4"/>
      <c r="J341" s="5">
        <f>IF(D341=0,0,ROUND(+H341*RecapLineair!$H$13/12,2))</f>
        <v>0</v>
      </c>
      <c r="K341" s="4"/>
      <c r="L341" s="4">
        <f>IF(E341="ja",0,IF(D341=0,0,(MIN(ROUND(IF(Selectie!$A$4=2,+RecapLineair!$L$20-J341,(IF(Selectie!$A$4=1,(RecapLineair!$H$14-RecapLineair!$H$15)/(RecapLineair!$H$11-RecapLineair!$H$12),0))),2),H341))))</f>
        <v>0</v>
      </c>
      <c r="M341" s="4"/>
      <c r="N341" s="4">
        <f t="shared" si="48"/>
        <v>0</v>
      </c>
      <c r="O341" s="4"/>
      <c r="P341" s="4">
        <f t="shared" si="46"/>
        <v>0.25000000002512479</v>
      </c>
    </row>
    <row r="342" spans="1:16" x14ac:dyDescent="0.25">
      <c r="B342" s="3"/>
      <c r="E342" s="16"/>
      <c r="F342" s="16"/>
      <c r="G342" s="16"/>
      <c r="H342" s="4"/>
      <c r="I342" s="29"/>
      <c r="J342" s="28">
        <f>SUM(J330:J341)</f>
        <v>0</v>
      </c>
      <c r="K342" s="29"/>
      <c r="L342" s="28">
        <f>SUM(L330:L341)</f>
        <v>0</v>
      </c>
      <c r="M342" s="29"/>
      <c r="N342" s="28">
        <f>J342+L342</f>
        <v>0</v>
      </c>
      <c r="O342" s="29"/>
      <c r="P342" s="4"/>
    </row>
    <row r="343" spans="1:16" x14ac:dyDescent="0.25">
      <c r="B343" s="3"/>
      <c r="E343" s="16"/>
      <c r="F343" s="16"/>
      <c r="G343" s="16"/>
      <c r="H343" s="4"/>
      <c r="I343" s="29"/>
      <c r="J343" s="29"/>
      <c r="K343" s="29"/>
      <c r="L343" s="29"/>
      <c r="M343" s="29"/>
      <c r="N343" s="29"/>
      <c r="O343" s="29"/>
      <c r="P343" s="4"/>
    </row>
    <row r="344" spans="1:16" x14ac:dyDescent="0.25">
      <c r="A344" s="2">
        <f>A330+1</f>
        <v>2039</v>
      </c>
      <c r="B344" s="3">
        <f t="shared" ref="B344:B355" si="49">DATE(1,C344,1)</f>
        <v>7672</v>
      </c>
      <c r="C344">
        <v>241</v>
      </c>
      <c r="D344">
        <f>IF(D341=0,0,IF(D341+1&gt;RecapLineair!H$11,0,D341+1))</f>
        <v>0</v>
      </c>
      <c r="E344" s="16" t="str">
        <f>IF(D344=0,"n.v.t.",IF(RecapLineair!$I$22&lt;A$344,"nee",G344))</f>
        <v>n.v.t.</v>
      </c>
      <c r="F344" s="16">
        <f>IF(A$344=RecapLineair!$I$22,RecapLineair!$H$23,99)</f>
        <v>99</v>
      </c>
      <c r="G344" s="16" t="str">
        <f>IF(D344=0,"n.v.t.",(IF(D344&lt;=RecapLineair!$H$12,"ja","nee")))</f>
        <v>n.v.t.</v>
      </c>
      <c r="H344" s="4">
        <f>+P341</f>
        <v>0.25000000002512479</v>
      </c>
      <c r="I344" s="4"/>
      <c r="J344" s="5">
        <f>IF(D344=0,0,ROUND(+H344*RecapLineair!$H$13/12,2))</f>
        <v>0</v>
      </c>
      <c r="K344" s="4"/>
      <c r="L344" s="4">
        <f>IF(E344="ja",0,IF(D344=0,0,(MIN(ROUND(IF(Selectie!$A$4=2,+RecapLineair!$L$20-J344,(IF(Selectie!$A$4=1,(RecapLineair!$H$14-RecapLineair!$H$15)/(RecapLineair!$H$11-RecapLineair!$H$12),0))),2),H344))))</f>
        <v>0</v>
      </c>
      <c r="M344" s="4"/>
      <c r="N344" s="4">
        <f t="shared" si="48"/>
        <v>0</v>
      </c>
      <c r="O344" s="4"/>
      <c r="P344" s="4">
        <f t="shared" ref="P344:P355" si="50">+H344-L344</f>
        <v>0.25000000002512479</v>
      </c>
    </row>
    <row r="345" spans="1:16" x14ac:dyDescent="0.25">
      <c r="B345" s="3">
        <f t="shared" si="49"/>
        <v>7703</v>
      </c>
      <c r="C345">
        <v>242</v>
      </c>
      <c r="D345">
        <f>IF(D344=0,0,IF(D344+1&gt;RecapLineair!H$11,0,D344+1))</f>
        <v>0</v>
      </c>
      <c r="E345" s="16" t="str">
        <f>IF(D345=0,"n.v.t.",IF(RecapLineair!$I$22&lt;A$344,"nee",G345))</f>
        <v>n.v.t.</v>
      </c>
      <c r="F345" s="16">
        <f>IF(A$344=RecapLineair!$I$22,RecapLineair!$H$23,99)</f>
        <v>99</v>
      </c>
      <c r="G345" s="16" t="str">
        <f>IF(D345=0,"n.v.t.",(IF(D345&lt;=RecapLineair!$H$12,"ja","nee")))</f>
        <v>n.v.t.</v>
      </c>
      <c r="H345" s="4">
        <f t="shared" ref="H345:H355" si="51">+P344</f>
        <v>0.25000000002512479</v>
      </c>
      <c r="I345" s="4"/>
      <c r="J345" s="5">
        <f>IF(D345=0,0,ROUND(+H345*RecapLineair!$H$13/12,2))</f>
        <v>0</v>
      </c>
      <c r="K345" s="4"/>
      <c r="L345" s="4">
        <f>IF(E345="ja",0,IF(D345=0,0,(MIN(ROUND(IF(Selectie!$A$4=2,+RecapLineair!$L$20-J345,(IF(Selectie!$A$4=1,(RecapLineair!$H$14-RecapLineair!$H$15)/(RecapLineair!$H$11-RecapLineair!$H$12),0))),2),H345))))</f>
        <v>0</v>
      </c>
      <c r="M345" s="4"/>
      <c r="N345" s="4">
        <f t="shared" si="48"/>
        <v>0</v>
      </c>
      <c r="O345" s="4"/>
      <c r="P345" s="4">
        <f t="shared" si="50"/>
        <v>0.25000000002512479</v>
      </c>
    </row>
    <row r="346" spans="1:16" x14ac:dyDescent="0.25">
      <c r="B346" s="3">
        <f t="shared" si="49"/>
        <v>7731</v>
      </c>
      <c r="C346">
        <v>243</v>
      </c>
      <c r="D346">
        <f>IF(D345=0,0,IF(D345+1&gt;RecapLineair!H$11,0,D345+1))</f>
        <v>0</v>
      </c>
      <c r="E346" s="16" t="str">
        <f>IF(D346=0,"n.v.t.",IF(RecapLineair!$I$22&lt;A$344,"nee",G346))</f>
        <v>n.v.t.</v>
      </c>
      <c r="F346" s="16">
        <f>IF(A$344=RecapLineair!$I$22,RecapLineair!$H$23,99)</f>
        <v>99</v>
      </c>
      <c r="G346" s="16" t="str">
        <f>IF(D346=0,"n.v.t.",(IF(D346&lt;=RecapLineair!$H$12,"ja","nee")))</f>
        <v>n.v.t.</v>
      </c>
      <c r="H346" s="4">
        <f t="shared" si="51"/>
        <v>0.25000000002512479</v>
      </c>
      <c r="I346" s="4"/>
      <c r="J346" s="5">
        <f>IF(D346=0,0,ROUND(+H346*RecapLineair!$H$13/12,2))</f>
        <v>0</v>
      </c>
      <c r="K346" s="4"/>
      <c r="L346" s="4">
        <f>IF(E346="ja",0,IF(D346=0,0,(MIN(ROUND(IF(Selectie!$A$4=2,+RecapLineair!$L$20-J346,(IF(Selectie!$A$4=1,(RecapLineair!$H$14-RecapLineair!$H$15)/(RecapLineair!$H$11-RecapLineair!$H$12),0))),2),H346))))</f>
        <v>0</v>
      </c>
      <c r="M346" s="4"/>
      <c r="N346" s="4">
        <f t="shared" si="48"/>
        <v>0</v>
      </c>
      <c r="O346" s="4"/>
      <c r="P346" s="4">
        <f t="shared" si="50"/>
        <v>0.25000000002512479</v>
      </c>
    </row>
    <row r="347" spans="1:16" x14ac:dyDescent="0.25">
      <c r="B347" s="3">
        <f t="shared" si="49"/>
        <v>7762</v>
      </c>
      <c r="C347">
        <v>244</v>
      </c>
      <c r="D347">
        <f>IF(D346=0,0,IF(D346+1&gt;RecapLineair!H$11,0,D346+1))</f>
        <v>0</v>
      </c>
      <c r="E347" s="16" t="str">
        <f>IF(D347=0,"n.v.t.",IF(RecapLineair!$I$22&lt;A$344,"nee",G347))</f>
        <v>n.v.t.</v>
      </c>
      <c r="F347" s="16">
        <f>IF(A$344=RecapLineair!$I$22,RecapLineair!$H$23,99)</f>
        <v>99</v>
      </c>
      <c r="G347" s="16" t="str">
        <f>IF(D347=0,"n.v.t.",(IF(D347&lt;=RecapLineair!$H$12,"ja","nee")))</f>
        <v>n.v.t.</v>
      </c>
      <c r="H347" s="4">
        <f t="shared" si="51"/>
        <v>0.25000000002512479</v>
      </c>
      <c r="I347" s="4"/>
      <c r="J347" s="5">
        <f>IF(D347=0,0,ROUND(+H347*RecapLineair!$H$13/12,2))</f>
        <v>0</v>
      </c>
      <c r="K347" s="4"/>
      <c r="L347" s="4">
        <f>IF(E347="ja",0,IF(D347=0,0,(MIN(ROUND(IF(Selectie!$A$4=2,+RecapLineair!$L$20-J347,(IF(Selectie!$A$4=1,(RecapLineair!$H$14-RecapLineair!$H$15)/(RecapLineair!$H$11-RecapLineair!$H$12),0))),2),H347))))</f>
        <v>0</v>
      </c>
      <c r="M347" s="4"/>
      <c r="N347" s="4">
        <f t="shared" si="48"/>
        <v>0</v>
      </c>
      <c r="O347" s="4"/>
      <c r="P347" s="4">
        <f t="shared" si="50"/>
        <v>0.25000000002512479</v>
      </c>
    </row>
    <row r="348" spans="1:16" x14ac:dyDescent="0.25">
      <c r="B348" s="3">
        <f t="shared" si="49"/>
        <v>7792</v>
      </c>
      <c r="C348">
        <v>245</v>
      </c>
      <c r="D348">
        <f>IF(D347=0,0,IF(D347+1&gt;RecapLineair!H$11,0,D347+1))</f>
        <v>0</v>
      </c>
      <c r="E348" s="16" t="str">
        <f>IF(D348=0,"n.v.t.",IF(RecapLineair!$I$22&lt;A$344,"nee",G348))</f>
        <v>n.v.t.</v>
      </c>
      <c r="F348" s="16">
        <f>IF(A$344=RecapLineair!$I$22,RecapLineair!$H$23,99)</f>
        <v>99</v>
      </c>
      <c r="G348" s="16" t="str">
        <f>IF(D348=0,"n.v.t.",(IF(D348&lt;=RecapLineair!$H$12,"ja","nee")))</f>
        <v>n.v.t.</v>
      </c>
      <c r="H348" s="4">
        <f t="shared" si="51"/>
        <v>0.25000000002512479</v>
      </c>
      <c r="I348" s="4"/>
      <c r="J348" s="5">
        <f>IF(D348=0,0,ROUND(+H348*RecapLineair!$H$13/12,2))</f>
        <v>0</v>
      </c>
      <c r="K348" s="4"/>
      <c r="L348" s="4">
        <f>IF(E348="ja",0,IF(D348=0,0,(MIN(ROUND(IF(Selectie!$A$4=2,+RecapLineair!$L$20-J348,(IF(Selectie!$A$4=1,(RecapLineair!$H$14-RecapLineair!$H$15)/(RecapLineair!$H$11-RecapLineair!$H$12),0))),2),H348))))</f>
        <v>0</v>
      </c>
      <c r="M348" s="4"/>
      <c r="N348" s="4">
        <f t="shared" si="48"/>
        <v>0</v>
      </c>
      <c r="O348" s="4"/>
      <c r="P348" s="4">
        <f t="shared" si="50"/>
        <v>0.25000000002512479</v>
      </c>
    </row>
    <row r="349" spans="1:16" x14ac:dyDescent="0.25">
      <c r="B349" s="3">
        <f t="shared" si="49"/>
        <v>7823</v>
      </c>
      <c r="C349">
        <v>246</v>
      </c>
      <c r="D349">
        <f>IF(D348=0,0,IF(D348+1&gt;RecapLineair!H$11,0,D348+1))</f>
        <v>0</v>
      </c>
      <c r="E349" s="16" t="str">
        <f>IF(D349=0,"n.v.t.",IF(RecapLineair!$I$22&lt;A$344,"nee",G349))</f>
        <v>n.v.t.</v>
      </c>
      <c r="F349" s="16">
        <f>IF(A$344=RecapLineair!$I$22,RecapLineair!$H$23,99)</f>
        <v>99</v>
      </c>
      <c r="G349" s="16" t="str">
        <f>IF(D349=0,"n.v.t.",(IF(D349&lt;=RecapLineair!$H$12,"ja","nee")))</f>
        <v>n.v.t.</v>
      </c>
      <c r="H349" s="4">
        <f t="shared" si="51"/>
        <v>0.25000000002512479</v>
      </c>
      <c r="I349" s="4"/>
      <c r="J349" s="5">
        <f>IF(D349=0,0,ROUND(+H349*RecapLineair!$H$13/12,2))</f>
        <v>0</v>
      </c>
      <c r="K349" s="4"/>
      <c r="L349" s="4">
        <f>IF(E349="ja",0,IF(D349=0,0,(MIN(ROUND(IF(Selectie!$A$4=2,+RecapLineair!$L$20-J349,(IF(Selectie!$A$4=1,(RecapLineair!$H$14-RecapLineair!$H$15)/(RecapLineair!$H$11-RecapLineair!$H$12),0))),2),H349))))</f>
        <v>0</v>
      </c>
      <c r="M349" s="4"/>
      <c r="N349" s="4">
        <f t="shared" si="48"/>
        <v>0</v>
      </c>
      <c r="O349" s="4"/>
      <c r="P349" s="4">
        <f t="shared" si="50"/>
        <v>0.25000000002512479</v>
      </c>
    </row>
    <row r="350" spans="1:16" x14ac:dyDescent="0.25">
      <c r="B350" s="3">
        <f t="shared" si="49"/>
        <v>7853</v>
      </c>
      <c r="C350">
        <v>247</v>
      </c>
      <c r="D350">
        <f>IF(D349=0,0,IF(D349+1&gt;RecapLineair!H$11,0,D349+1))</f>
        <v>0</v>
      </c>
      <c r="E350" s="16" t="str">
        <f>IF(D350=0,"n.v.t.",IF(RecapLineair!$I$22&lt;A$344,"nee",G350))</f>
        <v>n.v.t.</v>
      </c>
      <c r="F350" s="16">
        <f>IF(A$344=RecapLineair!$I$22,RecapLineair!$H$23,99)</f>
        <v>99</v>
      </c>
      <c r="G350" s="16" t="str">
        <f>IF(D350=0,"n.v.t.",(IF(D350&lt;=RecapLineair!$H$12,"ja","nee")))</f>
        <v>n.v.t.</v>
      </c>
      <c r="H350" s="4">
        <f t="shared" si="51"/>
        <v>0.25000000002512479</v>
      </c>
      <c r="I350" s="4"/>
      <c r="J350" s="5">
        <f>IF(D350=0,0,ROUND(+H350*RecapLineair!$H$13/12,2))</f>
        <v>0</v>
      </c>
      <c r="K350" s="4"/>
      <c r="L350" s="4">
        <f>IF(E350="ja",0,IF(D350=0,0,(MIN(ROUND(IF(Selectie!$A$4=2,+RecapLineair!$L$20-J350,(IF(Selectie!$A$4=1,(RecapLineair!$H$14-RecapLineair!$H$15)/(RecapLineair!$H$11-RecapLineair!$H$12),0))),2),H350))))</f>
        <v>0</v>
      </c>
      <c r="M350" s="4"/>
      <c r="N350" s="4">
        <f t="shared" si="48"/>
        <v>0</v>
      </c>
      <c r="O350" s="4"/>
      <c r="P350" s="4">
        <f t="shared" si="50"/>
        <v>0.25000000002512479</v>
      </c>
    </row>
    <row r="351" spans="1:16" x14ac:dyDescent="0.25">
      <c r="B351" s="3">
        <f t="shared" si="49"/>
        <v>7884</v>
      </c>
      <c r="C351">
        <v>248</v>
      </c>
      <c r="D351">
        <f>IF(D350=0,0,IF(D350+1&gt;RecapLineair!H$11,0,D350+1))</f>
        <v>0</v>
      </c>
      <c r="E351" s="16" t="str">
        <f>IF(D351=0,"n.v.t.",IF(RecapLineair!$I$22&lt;A$344,"nee",G351))</f>
        <v>n.v.t.</v>
      </c>
      <c r="F351" s="16">
        <f>IF(A$344=RecapLineair!$I$22,RecapLineair!$H$23,99)</f>
        <v>99</v>
      </c>
      <c r="G351" s="16" t="str">
        <f>IF(D351=0,"n.v.t.",(IF(D351&lt;=RecapLineair!$H$12,"ja","nee")))</f>
        <v>n.v.t.</v>
      </c>
      <c r="H351" s="4">
        <f t="shared" si="51"/>
        <v>0.25000000002512479</v>
      </c>
      <c r="I351" s="4"/>
      <c r="J351" s="5">
        <f>IF(D351=0,0,ROUND(+H351*RecapLineair!$H$13/12,2))</f>
        <v>0</v>
      </c>
      <c r="K351" s="4"/>
      <c r="L351" s="4">
        <f>IF(E351="ja",0,IF(D351=0,0,(MIN(ROUND(IF(Selectie!$A$4=2,+RecapLineair!$L$20-J351,(IF(Selectie!$A$4=1,(RecapLineair!$H$14-RecapLineair!$H$15)/(RecapLineair!$H$11-RecapLineair!$H$12),0))),2),H351))))</f>
        <v>0</v>
      </c>
      <c r="M351" s="4"/>
      <c r="N351" s="4">
        <f t="shared" si="48"/>
        <v>0</v>
      </c>
      <c r="O351" s="4"/>
      <c r="P351" s="4">
        <f t="shared" si="50"/>
        <v>0.25000000002512479</v>
      </c>
    </row>
    <row r="352" spans="1:16" x14ac:dyDescent="0.25">
      <c r="B352" s="3">
        <f t="shared" si="49"/>
        <v>7915</v>
      </c>
      <c r="C352">
        <v>249</v>
      </c>
      <c r="D352">
        <f>IF(D351=0,0,IF(D351+1&gt;RecapLineair!H$11,0,D351+1))</f>
        <v>0</v>
      </c>
      <c r="E352" s="16" t="str">
        <f>IF(D352=0,"n.v.t.",IF(RecapLineair!$I$22&lt;A$344,"nee",G352))</f>
        <v>n.v.t.</v>
      </c>
      <c r="F352" s="16">
        <f>IF(A$344=RecapLineair!$I$22,RecapLineair!$H$23,99)</f>
        <v>99</v>
      </c>
      <c r="G352" s="16" t="str">
        <f>IF(D352=0,"n.v.t.",(IF(D352&lt;=RecapLineair!$H$12,"ja","nee")))</f>
        <v>n.v.t.</v>
      </c>
      <c r="H352" s="4">
        <f t="shared" si="51"/>
        <v>0.25000000002512479</v>
      </c>
      <c r="I352" s="4"/>
      <c r="J352" s="5">
        <f>IF(D352=0,0,ROUND(+H352*RecapLineair!$H$13/12,2))</f>
        <v>0</v>
      </c>
      <c r="K352" s="4"/>
      <c r="L352" s="4">
        <f>IF(E352="ja",0,IF(D352=0,0,(MIN(ROUND(IF(Selectie!$A$4=2,+RecapLineair!$L$20-J352,(IF(Selectie!$A$4=1,(RecapLineair!$H$14-RecapLineair!$H$15)/(RecapLineair!$H$11-RecapLineair!$H$12),0))),2),H352))))</f>
        <v>0</v>
      </c>
      <c r="M352" s="4"/>
      <c r="N352" s="4">
        <f t="shared" si="48"/>
        <v>0</v>
      </c>
      <c r="O352" s="4"/>
      <c r="P352" s="4">
        <f t="shared" si="50"/>
        <v>0.25000000002512479</v>
      </c>
    </row>
    <row r="353" spans="1:16" x14ac:dyDescent="0.25">
      <c r="B353" s="3">
        <f t="shared" si="49"/>
        <v>7945</v>
      </c>
      <c r="C353">
        <v>250</v>
      </c>
      <c r="D353">
        <f>IF(D352=0,0,IF(D352+1&gt;RecapLineair!H$11,0,D352+1))</f>
        <v>0</v>
      </c>
      <c r="E353" s="16" t="str">
        <f>IF(D353=0,"n.v.t.",IF(RecapLineair!$I$22&lt;A$344,"nee",G353))</f>
        <v>n.v.t.</v>
      </c>
      <c r="F353" s="16">
        <f>IF(A$344=RecapLineair!$I$22,RecapLineair!$H$23,99)</f>
        <v>99</v>
      </c>
      <c r="G353" s="16" t="str">
        <f>IF(D353=0,"n.v.t.",(IF(D353&lt;=RecapLineair!$H$12,"ja","nee")))</f>
        <v>n.v.t.</v>
      </c>
      <c r="H353" s="4">
        <f t="shared" si="51"/>
        <v>0.25000000002512479</v>
      </c>
      <c r="I353" s="4"/>
      <c r="J353" s="5">
        <f>IF(D353=0,0,ROUND(+H353*RecapLineair!$H$13/12,2))</f>
        <v>0</v>
      </c>
      <c r="K353" s="4"/>
      <c r="L353" s="4">
        <f>IF(E353="ja",0,IF(D353=0,0,(MIN(ROUND(IF(Selectie!$A$4=2,+RecapLineair!$L$20-J353,(IF(Selectie!$A$4=1,(RecapLineair!$H$14-RecapLineair!$H$15)/(RecapLineair!$H$11-RecapLineair!$H$12),0))),2),H353))))</f>
        <v>0</v>
      </c>
      <c r="M353" s="4"/>
      <c r="N353" s="4">
        <f t="shared" si="48"/>
        <v>0</v>
      </c>
      <c r="O353" s="4"/>
      <c r="P353" s="4">
        <f t="shared" si="50"/>
        <v>0.25000000002512479</v>
      </c>
    </row>
    <row r="354" spans="1:16" x14ac:dyDescent="0.25">
      <c r="B354" s="3">
        <f t="shared" si="49"/>
        <v>7976</v>
      </c>
      <c r="C354">
        <v>251</v>
      </c>
      <c r="D354">
        <f>IF(D353=0,0,IF(D353+1&gt;RecapLineair!H$11,0,D353+1))</f>
        <v>0</v>
      </c>
      <c r="E354" s="16" t="str">
        <f>IF(D354=0,"n.v.t.",IF(RecapLineair!$I$22&lt;A$344,"nee",G354))</f>
        <v>n.v.t.</v>
      </c>
      <c r="F354" s="16">
        <f>IF(A$344=RecapLineair!$I$22,RecapLineair!$H$23,99)</f>
        <v>99</v>
      </c>
      <c r="G354" s="16" t="str">
        <f>IF(D354=0,"n.v.t.",(IF(D354&lt;=RecapLineair!$H$12,"ja","nee")))</f>
        <v>n.v.t.</v>
      </c>
      <c r="H354" s="4">
        <f t="shared" si="51"/>
        <v>0.25000000002512479</v>
      </c>
      <c r="I354" s="4"/>
      <c r="J354" s="5">
        <f>IF(D354=0,0,ROUND(+H354*RecapLineair!$H$13/12,2))</f>
        <v>0</v>
      </c>
      <c r="K354" s="4"/>
      <c r="L354" s="4">
        <f>IF(E354="ja",0,IF(D354=0,0,(MIN(ROUND(IF(Selectie!$A$4=2,+RecapLineair!$L$20-J354,(IF(Selectie!$A$4=1,(RecapLineair!$H$14-RecapLineair!$H$15)/(RecapLineair!$H$11-RecapLineair!$H$12),0))),2),H354))))</f>
        <v>0</v>
      </c>
      <c r="M354" s="4"/>
      <c r="N354" s="4">
        <f t="shared" si="48"/>
        <v>0</v>
      </c>
      <c r="O354" s="4"/>
      <c r="P354" s="4">
        <f t="shared" si="50"/>
        <v>0.25000000002512479</v>
      </c>
    </row>
    <row r="355" spans="1:16" x14ac:dyDescent="0.25">
      <c r="B355" s="3">
        <f t="shared" si="49"/>
        <v>8006</v>
      </c>
      <c r="C355">
        <v>252</v>
      </c>
      <c r="D355">
        <f>IF(D354=0,0,IF(D354+1&gt;RecapLineair!H$11,0,D354+1))</f>
        <v>0</v>
      </c>
      <c r="E355" s="16" t="str">
        <f>IF(D355=0,"n.v.t.",IF(RecapLineair!$I$22&lt;A$344,"nee",G355))</f>
        <v>n.v.t.</v>
      </c>
      <c r="F355" s="16">
        <f>IF(A$344=RecapLineair!$I$22,RecapLineair!$H$23,99)</f>
        <v>99</v>
      </c>
      <c r="G355" s="16" t="str">
        <f>IF(D355=0,"n.v.t.",(IF(D355&lt;=RecapLineair!$H$12,"ja","nee")))</f>
        <v>n.v.t.</v>
      </c>
      <c r="H355" s="4">
        <f t="shared" si="51"/>
        <v>0.25000000002512479</v>
      </c>
      <c r="I355" s="4"/>
      <c r="J355" s="5">
        <f>IF(D355=0,0,ROUND(+H355*RecapLineair!$H$13/12,2))</f>
        <v>0</v>
      </c>
      <c r="K355" s="4"/>
      <c r="L355" s="4">
        <f>IF(E355="ja",0,IF(D355=0,0,(MIN(ROUND(IF(Selectie!$A$4=2,+RecapLineair!$L$20-J355,(IF(Selectie!$A$4=1,(RecapLineair!$H$14-RecapLineair!$H$15)/(RecapLineair!$H$11-RecapLineair!$H$12),0))),2),H355))))</f>
        <v>0</v>
      </c>
      <c r="M355" s="4"/>
      <c r="N355" s="4">
        <f t="shared" si="48"/>
        <v>0</v>
      </c>
      <c r="O355" s="4"/>
      <c r="P355" s="4">
        <f t="shared" si="50"/>
        <v>0.25000000002512479</v>
      </c>
    </row>
    <row r="356" spans="1:16" x14ac:dyDescent="0.25">
      <c r="B356" s="3"/>
      <c r="E356" s="16"/>
      <c r="F356" s="16"/>
      <c r="G356" s="16"/>
      <c r="H356" s="4"/>
      <c r="I356" s="29"/>
      <c r="J356" s="28">
        <f>SUM(J344:J355)</f>
        <v>0</v>
      </c>
      <c r="K356" s="29"/>
      <c r="L356" s="28">
        <f>SUM(L344:L355)</f>
        <v>0</v>
      </c>
      <c r="M356" s="29"/>
      <c r="N356" s="28">
        <f>J356+L356</f>
        <v>0</v>
      </c>
      <c r="O356" s="29"/>
      <c r="P356" s="4"/>
    </row>
    <row r="357" spans="1:16" x14ac:dyDescent="0.25">
      <c r="B357" s="3"/>
      <c r="E357" s="16"/>
      <c r="F357" s="16"/>
      <c r="G357" s="16"/>
      <c r="H357" s="4"/>
      <c r="I357" s="29"/>
      <c r="J357" s="29"/>
      <c r="K357" s="29"/>
      <c r="L357" s="29"/>
      <c r="M357" s="29"/>
      <c r="N357" s="29"/>
      <c r="O357" s="29"/>
      <c r="P357" s="4"/>
    </row>
    <row r="358" spans="1:16" x14ac:dyDescent="0.25">
      <c r="A358" s="2">
        <f>A344+1</f>
        <v>2040</v>
      </c>
      <c r="B358" s="3">
        <f t="shared" ref="B358:B369" si="52">DATE(1,C358,1)</f>
        <v>8037</v>
      </c>
      <c r="C358">
        <v>253</v>
      </c>
      <c r="D358">
        <f>IF(D355=0,0,IF(D355+1&gt;RecapLineair!H$11,0,D355+1))</f>
        <v>0</v>
      </c>
      <c r="E358" s="16" t="str">
        <f>IF(D358=0,"n.v.t.",IF(RecapLineair!$I$22&lt;A$358,"nee",G358))</f>
        <v>n.v.t.</v>
      </c>
      <c r="F358" s="16">
        <f>IF(A$358=RecapLineair!$I$22,RecapLineair!$H$23,99)</f>
        <v>99</v>
      </c>
      <c r="G358" s="16" t="str">
        <f>IF(D358=0,"n.v.t.",(IF(D358&lt;=RecapLineair!$H$12,"ja","nee")))</f>
        <v>n.v.t.</v>
      </c>
      <c r="H358" s="4">
        <f>+P355</f>
        <v>0.25000000002512479</v>
      </c>
      <c r="I358" s="4"/>
      <c r="J358" s="5">
        <f>IF(D358=0,0,ROUND(+H358*RecapLineair!$H$13/12,2))</f>
        <v>0</v>
      </c>
      <c r="K358" s="4"/>
      <c r="L358" s="4">
        <f>IF(E358="ja",0,IF(D358=0,0,(MIN(ROUND(IF(Selectie!$A$4=2,+RecapLineair!$L$20-J358,(IF(Selectie!$A$4=1,(RecapLineair!$H$14-RecapLineair!$H$15)/(RecapLineair!$H$11-RecapLineair!$H$12),0))),2),H358))))</f>
        <v>0</v>
      </c>
      <c r="M358" s="4"/>
      <c r="N358" s="4">
        <f t="shared" si="48"/>
        <v>0</v>
      </c>
      <c r="O358" s="4"/>
      <c r="P358" s="4">
        <f t="shared" ref="P358:P369" si="53">+H358-L358</f>
        <v>0.25000000002512479</v>
      </c>
    </row>
    <row r="359" spans="1:16" x14ac:dyDescent="0.25">
      <c r="B359" s="3">
        <f t="shared" si="52"/>
        <v>8068</v>
      </c>
      <c r="C359">
        <v>254</v>
      </c>
      <c r="D359">
        <f>IF(D358=0,0,IF(D358+1&gt;RecapLineair!H$11,0,D358+1))</f>
        <v>0</v>
      </c>
      <c r="E359" s="16" t="str">
        <f>IF(D359=0,"n.v.t.",IF(RecapLineair!$I$22&lt;A$358,"nee",G359))</f>
        <v>n.v.t.</v>
      </c>
      <c r="F359" s="16">
        <f>IF(A$358=RecapLineair!$I$22,RecapLineair!$H$23,99)</f>
        <v>99</v>
      </c>
      <c r="G359" s="16" t="str">
        <f>IF(D359=0,"n.v.t.",(IF(D359&lt;=RecapLineair!$H$12,"ja","nee")))</f>
        <v>n.v.t.</v>
      </c>
      <c r="H359" s="4">
        <f t="shared" ref="H359:H369" si="54">+P358</f>
        <v>0.25000000002512479</v>
      </c>
      <c r="I359" s="4"/>
      <c r="J359" s="5">
        <f>IF(D359=0,0,ROUND(+H359*RecapLineair!$H$13/12,2))</f>
        <v>0</v>
      </c>
      <c r="K359" s="4"/>
      <c r="L359" s="4">
        <f>IF(E359="ja",0,IF(D359=0,0,(MIN(ROUND(IF(Selectie!$A$4=2,+RecapLineair!$L$20-J359,(IF(Selectie!$A$4=1,(RecapLineair!$H$14-RecapLineair!$H$15)/(RecapLineair!$H$11-RecapLineair!$H$12),0))),2),H359))))</f>
        <v>0</v>
      </c>
      <c r="M359" s="4"/>
      <c r="N359" s="4">
        <f t="shared" si="48"/>
        <v>0</v>
      </c>
      <c r="O359" s="4"/>
      <c r="P359" s="4">
        <f t="shared" si="53"/>
        <v>0.25000000002512479</v>
      </c>
    </row>
    <row r="360" spans="1:16" x14ac:dyDescent="0.25">
      <c r="B360" s="3">
        <f t="shared" si="52"/>
        <v>8096</v>
      </c>
      <c r="C360">
        <v>255</v>
      </c>
      <c r="D360">
        <f>IF(D359=0,0,IF(D359+1&gt;RecapLineair!H$11,0,D359+1))</f>
        <v>0</v>
      </c>
      <c r="E360" s="16" t="str">
        <f>IF(D360=0,"n.v.t.",IF(RecapLineair!$I$22&lt;A$358,"nee",G360))</f>
        <v>n.v.t.</v>
      </c>
      <c r="F360" s="16">
        <f>IF(A$358=RecapLineair!$I$22,RecapLineair!$H$23,99)</f>
        <v>99</v>
      </c>
      <c r="G360" s="16" t="str">
        <f>IF(D360=0,"n.v.t.",(IF(D360&lt;=RecapLineair!$H$12,"ja","nee")))</f>
        <v>n.v.t.</v>
      </c>
      <c r="H360" s="4">
        <f t="shared" si="54"/>
        <v>0.25000000002512479</v>
      </c>
      <c r="I360" s="4"/>
      <c r="J360" s="5">
        <f>IF(D360=0,0,ROUND(+H360*RecapLineair!$H$13/12,2))</f>
        <v>0</v>
      </c>
      <c r="K360" s="4"/>
      <c r="L360" s="4">
        <f>IF(E360="ja",0,IF(D360=0,0,(MIN(ROUND(IF(Selectie!$A$4=2,+RecapLineair!$L$20-J360,(IF(Selectie!$A$4=1,(RecapLineair!$H$14-RecapLineair!$H$15)/(RecapLineair!$H$11-RecapLineair!$H$12),0))),2),H360))))</f>
        <v>0</v>
      </c>
      <c r="M360" s="4"/>
      <c r="N360" s="4">
        <f t="shared" si="48"/>
        <v>0</v>
      </c>
      <c r="O360" s="4"/>
      <c r="P360" s="4">
        <f t="shared" si="53"/>
        <v>0.25000000002512479</v>
      </c>
    </row>
    <row r="361" spans="1:16" x14ac:dyDescent="0.25">
      <c r="B361" s="3">
        <f t="shared" si="52"/>
        <v>8127</v>
      </c>
      <c r="C361">
        <v>256</v>
      </c>
      <c r="D361">
        <f>IF(D360=0,0,IF(D360+1&gt;RecapLineair!H$11,0,D360+1))</f>
        <v>0</v>
      </c>
      <c r="E361" s="16" t="str">
        <f>IF(D361=0,"n.v.t.",IF(RecapLineair!$I$22&lt;A$358,"nee",G361))</f>
        <v>n.v.t.</v>
      </c>
      <c r="F361" s="16">
        <f>IF(A$358=RecapLineair!$I$22,RecapLineair!$H$23,99)</f>
        <v>99</v>
      </c>
      <c r="G361" s="16" t="str">
        <f>IF(D361=0,"n.v.t.",(IF(D361&lt;=RecapLineair!$H$12,"ja","nee")))</f>
        <v>n.v.t.</v>
      </c>
      <c r="H361" s="4">
        <f t="shared" si="54"/>
        <v>0.25000000002512479</v>
      </c>
      <c r="I361" s="4"/>
      <c r="J361" s="5">
        <f>IF(D361=0,0,ROUND(+H361*RecapLineair!$H$13/12,2))</f>
        <v>0</v>
      </c>
      <c r="K361" s="4"/>
      <c r="L361" s="4">
        <f>IF(E361="ja",0,IF(D361=0,0,(MIN(ROUND(IF(Selectie!$A$4=2,+RecapLineair!$L$20-J361,(IF(Selectie!$A$4=1,(RecapLineair!$H$14-RecapLineair!$H$15)/(RecapLineair!$H$11-RecapLineair!$H$12),0))),2),H361))))</f>
        <v>0</v>
      </c>
      <c r="M361" s="4"/>
      <c r="N361" s="4">
        <f t="shared" si="48"/>
        <v>0</v>
      </c>
      <c r="O361" s="4"/>
      <c r="P361" s="4">
        <f t="shared" si="53"/>
        <v>0.25000000002512479</v>
      </c>
    </row>
    <row r="362" spans="1:16" x14ac:dyDescent="0.25">
      <c r="B362" s="3">
        <f t="shared" si="52"/>
        <v>8157</v>
      </c>
      <c r="C362">
        <v>257</v>
      </c>
      <c r="D362">
        <f>IF(D361=0,0,IF(D361+1&gt;RecapLineair!H$11,0,D361+1))</f>
        <v>0</v>
      </c>
      <c r="E362" s="16" t="str">
        <f>IF(D362=0,"n.v.t.",IF(RecapLineair!$I$22&lt;A$358,"nee",G362))</f>
        <v>n.v.t.</v>
      </c>
      <c r="F362" s="16">
        <f>IF(A$358=RecapLineair!$I$22,RecapLineair!$H$23,99)</f>
        <v>99</v>
      </c>
      <c r="G362" s="16" t="str">
        <f>IF(D362=0,"n.v.t.",(IF(D362&lt;=RecapLineair!$H$12,"ja","nee")))</f>
        <v>n.v.t.</v>
      </c>
      <c r="H362" s="4">
        <f t="shared" si="54"/>
        <v>0.25000000002512479</v>
      </c>
      <c r="I362" s="4"/>
      <c r="J362" s="5">
        <f>IF(D362=0,0,ROUND(+H362*RecapLineair!$H$13/12,2))</f>
        <v>0</v>
      </c>
      <c r="K362" s="4"/>
      <c r="L362" s="4">
        <f>IF(E362="ja",0,IF(D362=0,0,(MIN(ROUND(IF(Selectie!$A$4=2,+RecapLineair!$L$20-J362,(IF(Selectie!$A$4=1,(RecapLineair!$H$14-RecapLineair!$H$15)/(RecapLineair!$H$11-RecapLineair!$H$12),0))),2),H362))))</f>
        <v>0</v>
      </c>
      <c r="M362" s="4"/>
      <c r="N362" s="4">
        <f t="shared" si="48"/>
        <v>0</v>
      </c>
      <c r="O362" s="4"/>
      <c r="P362" s="4">
        <f t="shared" si="53"/>
        <v>0.25000000002512479</v>
      </c>
    </row>
    <row r="363" spans="1:16" x14ac:dyDescent="0.25">
      <c r="B363" s="3">
        <f t="shared" si="52"/>
        <v>8188</v>
      </c>
      <c r="C363">
        <v>258</v>
      </c>
      <c r="D363">
        <f>IF(D362=0,0,IF(D362+1&gt;RecapLineair!H$11,0,D362+1))</f>
        <v>0</v>
      </c>
      <c r="E363" s="16" t="str">
        <f>IF(D363=0,"n.v.t.",IF(RecapLineair!$I$22&lt;A$358,"nee",G363))</f>
        <v>n.v.t.</v>
      </c>
      <c r="F363" s="16">
        <f>IF(A$358=RecapLineair!$I$22,RecapLineair!$H$23,99)</f>
        <v>99</v>
      </c>
      <c r="G363" s="16" t="str">
        <f>IF(D363=0,"n.v.t.",(IF(D363&lt;=RecapLineair!$H$12,"ja","nee")))</f>
        <v>n.v.t.</v>
      </c>
      <c r="H363" s="4">
        <f t="shared" si="54"/>
        <v>0.25000000002512479</v>
      </c>
      <c r="I363" s="4"/>
      <c r="J363" s="5">
        <f>IF(D363=0,0,ROUND(+H363*RecapLineair!$H$13/12,2))</f>
        <v>0</v>
      </c>
      <c r="K363" s="4"/>
      <c r="L363" s="4">
        <f>IF(E363="ja",0,IF(D363=0,0,(MIN(ROUND(IF(Selectie!$A$4=2,+RecapLineair!$L$20-J363,(IF(Selectie!$A$4=1,(RecapLineair!$H$14-RecapLineair!$H$15)/(RecapLineair!$H$11-RecapLineair!$H$12),0))),2),H363))))</f>
        <v>0</v>
      </c>
      <c r="M363" s="4"/>
      <c r="N363" s="4">
        <f t="shared" si="48"/>
        <v>0</v>
      </c>
      <c r="O363" s="4"/>
      <c r="P363" s="4">
        <f t="shared" si="53"/>
        <v>0.25000000002512479</v>
      </c>
    </row>
    <row r="364" spans="1:16" x14ac:dyDescent="0.25">
      <c r="B364" s="3">
        <f t="shared" si="52"/>
        <v>8218</v>
      </c>
      <c r="C364">
        <v>259</v>
      </c>
      <c r="D364">
        <f>IF(D363=0,0,IF(D363+1&gt;RecapLineair!H$11,0,D363+1))</f>
        <v>0</v>
      </c>
      <c r="E364" s="16" t="str">
        <f>IF(D364=0,"n.v.t.",IF(RecapLineair!$I$22&lt;A$358,"nee",G364))</f>
        <v>n.v.t.</v>
      </c>
      <c r="F364" s="16">
        <f>IF(A$358=RecapLineair!$I$22,RecapLineair!$H$23,99)</f>
        <v>99</v>
      </c>
      <c r="G364" s="16" t="str">
        <f>IF(D364=0,"n.v.t.",(IF(D364&lt;=RecapLineair!$H$12,"ja","nee")))</f>
        <v>n.v.t.</v>
      </c>
      <c r="H364" s="4">
        <f t="shared" si="54"/>
        <v>0.25000000002512479</v>
      </c>
      <c r="I364" s="4"/>
      <c r="J364" s="5">
        <f>IF(D364=0,0,ROUND(+H364*RecapLineair!$H$13/12,2))</f>
        <v>0</v>
      </c>
      <c r="K364" s="4"/>
      <c r="L364" s="4">
        <f>IF(E364="ja",0,IF(D364=0,0,(MIN(ROUND(IF(Selectie!$A$4=2,+RecapLineair!$L$20-J364,(IF(Selectie!$A$4=1,(RecapLineair!$H$14-RecapLineair!$H$15)/(RecapLineair!$H$11-RecapLineair!$H$12),0))),2),H364))))</f>
        <v>0</v>
      </c>
      <c r="M364" s="4"/>
      <c r="N364" s="4">
        <f t="shared" si="48"/>
        <v>0</v>
      </c>
      <c r="O364" s="4"/>
      <c r="P364" s="4">
        <f t="shared" si="53"/>
        <v>0.25000000002512479</v>
      </c>
    </row>
    <row r="365" spans="1:16" x14ac:dyDescent="0.25">
      <c r="B365" s="3">
        <f t="shared" si="52"/>
        <v>8249</v>
      </c>
      <c r="C365">
        <v>260</v>
      </c>
      <c r="D365">
        <f>IF(D364=0,0,IF(D364+1&gt;RecapLineair!H$11,0,D364+1))</f>
        <v>0</v>
      </c>
      <c r="E365" s="16" t="str">
        <f>IF(D365=0,"n.v.t.",IF(RecapLineair!$I$22&lt;A$358,"nee",G365))</f>
        <v>n.v.t.</v>
      </c>
      <c r="F365" s="16">
        <f>IF(A$358=RecapLineair!$I$22,RecapLineair!$H$23,99)</f>
        <v>99</v>
      </c>
      <c r="G365" s="16" t="str">
        <f>IF(D365=0,"n.v.t.",(IF(D365&lt;=RecapLineair!$H$12,"ja","nee")))</f>
        <v>n.v.t.</v>
      </c>
      <c r="H365" s="4">
        <f t="shared" si="54"/>
        <v>0.25000000002512479</v>
      </c>
      <c r="I365" s="4"/>
      <c r="J365" s="5">
        <f>IF(D365=0,0,ROUND(+H365*RecapLineair!$H$13/12,2))</f>
        <v>0</v>
      </c>
      <c r="K365" s="4"/>
      <c r="L365" s="4">
        <f>IF(E365="ja",0,IF(D365=0,0,(MIN(ROUND(IF(Selectie!$A$4=2,+RecapLineair!$L$20-J365,(IF(Selectie!$A$4=1,(RecapLineair!$H$14-RecapLineair!$H$15)/(RecapLineair!$H$11-RecapLineair!$H$12),0))),2),H365))))</f>
        <v>0</v>
      </c>
      <c r="M365" s="4"/>
      <c r="N365" s="4">
        <f t="shared" si="48"/>
        <v>0</v>
      </c>
      <c r="O365" s="4"/>
      <c r="P365" s="4">
        <f t="shared" si="53"/>
        <v>0.25000000002512479</v>
      </c>
    </row>
    <row r="366" spans="1:16" x14ac:dyDescent="0.25">
      <c r="B366" s="3">
        <f t="shared" si="52"/>
        <v>8280</v>
      </c>
      <c r="C366">
        <v>261</v>
      </c>
      <c r="D366">
        <f>IF(D365=0,0,IF(D365+1&gt;RecapLineair!H$11,0,D365+1))</f>
        <v>0</v>
      </c>
      <c r="E366" s="16" t="str">
        <f>IF(D366=0,"n.v.t.",IF(RecapLineair!$I$22&lt;A$358,"nee",G366))</f>
        <v>n.v.t.</v>
      </c>
      <c r="F366" s="16">
        <f>IF(A$358=RecapLineair!$I$22,RecapLineair!$H$23,99)</f>
        <v>99</v>
      </c>
      <c r="G366" s="16" t="str">
        <f>IF(D366=0,"n.v.t.",(IF(D366&lt;=RecapLineair!$H$12,"ja","nee")))</f>
        <v>n.v.t.</v>
      </c>
      <c r="H366" s="4">
        <f t="shared" si="54"/>
        <v>0.25000000002512479</v>
      </c>
      <c r="I366" s="4"/>
      <c r="J366" s="5">
        <f>IF(D366=0,0,ROUND(+H366*RecapLineair!$H$13/12,2))</f>
        <v>0</v>
      </c>
      <c r="K366" s="4"/>
      <c r="L366" s="4">
        <f>IF(E366="ja",0,IF(D366=0,0,(MIN(ROUND(IF(Selectie!$A$4=2,+RecapLineair!$L$20-J366,(IF(Selectie!$A$4=1,(RecapLineair!$H$14-RecapLineair!$H$15)/(RecapLineair!$H$11-RecapLineair!$H$12),0))),2),H366))))</f>
        <v>0</v>
      </c>
      <c r="M366" s="4"/>
      <c r="N366" s="4">
        <f t="shared" si="48"/>
        <v>0</v>
      </c>
      <c r="O366" s="4"/>
      <c r="P366" s="4">
        <f t="shared" si="53"/>
        <v>0.25000000002512479</v>
      </c>
    </row>
    <row r="367" spans="1:16" x14ac:dyDescent="0.25">
      <c r="B367" s="3">
        <f t="shared" si="52"/>
        <v>8310</v>
      </c>
      <c r="C367">
        <v>262</v>
      </c>
      <c r="D367">
        <f>IF(D366=0,0,IF(D366+1&gt;RecapLineair!H$11,0,D366+1))</f>
        <v>0</v>
      </c>
      <c r="E367" s="16" t="str">
        <f>IF(D367=0,"n.v.t.",IF(RecapLineair!$I$22&lt;A$358,"nee",G367))</f>
        <v>n.v.t.</v>
      </c>
      <c r="F367" s="16">
        <f>IF(A$358=RecapLineair!$I$22,RecapLineair!$H$23,99)</f>
        <v>99</v>
      </c>
      <c r="G367" s="16" t="str">
        <f>IF(D367=0,"n.v.t.",(IF(D367&lt;=RecapLineair!$H$12,"ja","nee")))</f>
        <v>n.v.t.</v>
      </c>
      <c r="H367" s="4">
        <f t="shared" si="54"/>
        <v>0.25000000002512479</v>
      </c>
      <c r="I367" s="4"/>
      <c r="J367" s="5">
        <f>IF(D367=0,0,ROUND(+H367*RecapLineair!$H$13/12,2))</f>
        <v>0</v>
      </c>
      <c r="K367" s="4"/>
      <c r="L367" s="4">
        <f>IF(E367="ja",0,IF(D367=0,0,(MIN(ROUND(IF(Selectie!$A$4=2,+RecapLineair!$L$20-J367,(IF(Selectie!$A$4=1,(RecapLineair!$H$14-RecapLineair!$H$15)/(RecapLineair!$H$11-RecapLineair!$H$12),0))),2),H367))))</f>
        <v>0</v>
      </c>
      <c r="M367" s="4"/>
      <c r="N367" s="4">
        <f t="shared" si="48"/>
        <v>0</v>
      </c>
      <c r="O367" s="4"/>
      <c r="P367" s="4">
        <f t="shared" si="53"/>
        <v>0.25000000002512479</v>
      </c>
    </row>
    <row r="368" spans="1:16" x14ac:dyDescent="0.25">
      <c r="B368" s="3">
        <f t="shared" si="52"/>
        <v>8341</v>
      </c>
      <c r="C368">
        <v>263</v>
      </c>
      <c r="D368">
        <f>IF(D367=0,0,IF(D367+1&gt;RecapLineair!H$11,0,D367+1))</f>
        <v>0</v>
      </c>
      <c r="E368" s="16" t="str">
        <f>IF(D368=0,"n.v.t.",IF(RecapLineair!$I$22&lt;A$358,"nee",G368))</f>
        <v>n.v.t.</v>
      </c>
      <c r="F368" s="16">
        <f>IF(A$358=RecapLineair!$I$22,RecapLineair!$H$23,99)</f>
        <v>99</v>
      </c>
      <c r="G368" s="16" t="str">
        <f>IF(D368=0,"n.v.t.",(IF(D368&lt;=RecapLineair!$H$12,"ja","nee")))</f>
        <v>n.v.t.</v>
      </c>
      <c r="H368" s="4">
        <f t="shared" si="54"/>
        <v>0.25000000002512479</v>
      </c>
      <c r="I368" s="4"/>
      <c r="J368" s="5">
        <f>IF(D368=0,0,ROUND(+H368*RecapLineair!$H$13/12,2))</f>
        <v>0</v>
      </c>
      <c r="K368" s="4"/>
      <c r="L368" s="4">
        <f>IF(E368="ja",0,IF(D368=0,0,(MIN(ROUND(IF(Selectie!$A$4=2,+RecapLineair!$L$20-J368,(IF(Selectie!$A$4=1,(RecapLineair!$H$14-RecapLineair!$H$15)/(RecapLineair!$H$11-RecapLineair!$H$12),0))),2),H368))))</f>
        <v>0</v>
      </c>
      <c r="M368" s="4"/>
      <c r="N368" s="4">
        <f t="shared" si="48"/>
        <v>0</v>
      </c>
      <c r="O368" s="4"/>
      <c r="P368" s="4">
        <f t="shared" si="53"/>
        <v>0.25000000002512479</v>
      </c>
    </row>
    <row r="369" spans="1:16" x14ac:dyDescent="0.25">
      <c r="B369" s="3">
        <f t="shared" si="52"/>
        <v>8371</v>
      </c>
      <c r="C369">
        <v>264</v>
      </c>
      <c r="D369">
        <f>IF(D368=0,0,IF(D368+1&gt;RecapLineair!H$11,0,D368+1))</f>
        <v>0</v>
      </c>
      <c r="E369" s="16" t="str">
        <f>IF(D369=0,"n.v.t.",IF(RecapLineair!$I$22&lt;A$358,"nee",G369))</f>
        <v>n.v.t.</v>
      </c>
      <c r="F369" s="16">
        <f>IF(A$358=RecapLineair!$I$22,RecapLineair!$H$23,99)</f>
        <v>99</v>
      </c>
      <c r="G369" s="16" t="str">
        <f>IF(D369=0,"n.v.t.",(IF(D369&lt;=RecapLineair!$H$12,"ja","nee")))</f>
        <v>n.v.t.</v>
      </c>
      <c r="H369" s="4">
        <f t="shared" si="54"/>
        <v>0.25000000002512479</v>
      </c>
      <c r="I369" s="4"/>
      <c r="J369" s="5">
        <f>IF(D369=0,0,ROUND(+H369*RecapLineair!$H$13/12,2))</f>
        <v>0</v>
      </c>
      <c r="K369" s="4"/>
      <c r="L369" s="4">
        <f>IF(E369="ja",0,IF(D369=0,0,(MIN(ROUND(IF(Selectie!$A$4=2,+RecapLineair!$L$20-J369,(IF(Selectie!$A$4=1,(RecapLineair!$H$14-RecapLineair!$H$15)/(RecapLineair!$H$11-RecapLineair!$H$12),0))),2),H369))))</f>
        <v>0</v>
      </c>
      <c r="M369" s="4"/>
      <c r="N369" s="4">
        <f t="shared" si="48"/>
        <v>0</v>
      </c>
      <c r="O369" s="4"/>
      <c r="P369" s="4">
        <f t="shared" si="53"/>
        <v>0.25000000002512479</v>
      </c>
    </row>
    <row r="370" spans="1:16" x14ac:dyDescent="0.25">
      <c r="B370" s="3"/>
      <c r="E370" s="16"/>
      <c r="F370" s="16"/>
      <c r="G370" s="16"/>
      <c r="H370" s="4"/>
      <c r="I370" s="29"/>
      <c r="J370" s="28">
        <f>SUM(J358:J369)</f>
        <v>0</v>
      </c>
      <c r="K370" s="29"/>
      <c r="L370" s="28">
        <f>SUM(L358:L369)</f>
        <v>0</v>
      </c>
      <c r="M370" s="29"/>
      <c r="N370" s="28">
        <f>J370+L370</f>
        <v>0</v>
      </c>
      <c r="O370" s="29"/>
      <c r="P370" s="4"/>
    </row>
    <row r="371" spans="1:16" x14ac:dyDescent="0.25">
      <c r="B371" s="3"/>
      <c r="E371" s="16"/>
      <c r="F371" s="16"/>
      <c r="G371" s="16"/>
      <c r="H371" s="4"/>
      <c r="I371" s="29"/>
      <c r="J371" s="29"/>
      <c r="K371" s="29"/>
      <c r="L371" s="29"/>
      <c r="M371" s="29"/>
      <c r="N371" s="29"/>
      <c r="O371" s="29"/>
      <c r="P371" s="4"/>
    </row>
    <row r="372" spans="1:16" x14ac:dyDescent="0.25">
      <c r="A372" s="2">
        <f>A358+1</f>
        <v>2041</v>
      </c>
      <c r="B372" s="3">
        <f t="shared" ref="B372:B383" si="55">DATE(1,C372,1)</f>
        <v>8402</v>
      </c>
      <c r="C372">
        <v>265</v>
      </c>
      <c r="D372">
        <f>IF(D369=0,0,IF(D369+1&gt;RecapLineair!H$11,0,D369+1))</f>
        <v>0</v>
      </c>
      <c r="E372" s="16" t="str">
        <f>IF(D372=0,"n.v.t.",IF(RecapLineair!$I$22&lt;A$372,"nee",G372))</f>
        <v>n.v.t.</v>
      </c>
      <c r="F372" s="16">
        <f>IF(A$372=RecapLineair!$I$22,RecapLineair!$H$23,99)</f>
        <v>99</v>
      </c>
      <c r="G372" s="16" t="str">
        <f>IF(D372=0,"n.v.t.",(IF(D372&lt;=RecapLineair!$H$12,"ja","nee")))</f>
        <v>n.v.t.</v>
      </c>
      <c r="H372" s="4">
        <f>+P369</f>
        <v>0.25000000002512479</v>
      </c>
      <c r="I372" s="4"/>
      <c r="J372" s="5">
        <f>IF(D372=0,0,ROUND(+H372*RecapLineair!$H$13/12,2))</f>
        <v>0</v>
      </c>
      <c r="K372" s="4"/>
      <c r="L372" s="4">
        <f>IF(E372="ja",0,IF(D372=0,0,(MIN(ROUND(IF(Selectie!$A$4=2,+RecapLineair!$L$20-J372,(IF(Selectie!$A$4=1,(RecapLineair!$H$14-RecapLineair!$H$15)/(RecapLineair!$H$11-RecapLineair!$H$12),0))),2),H372))))</f>
        <v>0</v>
      </c>
      <c r="M372" s="4"/>
      <c r="N372" s="4">
        <f t="shared" si="48"/>
        <v>0</v>
      </c>
      <c r="O372" s="4"/>
      <c r="P372" s="4">
        <f t="shared" ref="P372:P383" si="56">+H372-L372</f>
        <v>0.25000000002512479</v>
      </c>
    </row>
    <row r="373" spans="1:16" x14ac:dyDescent="0.25">
      <c r="B373" s="3">
        <f t="shared" si="55"/>
        <v>8433</v>
      </c>
      <c r="C373">
        <v>266</v>
      </c>
      <c r="D373">
        <f>IF(D372=0,0,IF(D372+1&gt;RecapLineair!H$11,0,D372+1))</f>
        <v>0</v>
      </c>
      <c r="E373" s="16" t="str">
        <f>IF(D373=0,"n.v.t.",IF(RecapLineair!$I$22&lt;A$372,"nee",G373))</f>
        <v>n.v.t.</v>
      </c>
      <c r="F373" s="16">
        <f>IF(A$372=RecapLineair!$I$22,RecapLineair!$H$23,99)</f>
        <v>99</v>
      </c>
      <c r="G373" s="16" t="str">
        <f>IF(D373=0,"n.v.t.",(IF(D373&lt;=RecapLineair!$H$12,"ja","nee")))</f>
        <v>n.v.t.</v>
      </c>
      <c r="H373" s="4">
        <f t="shared" ref="H373:H383" si="57">+P372</f>
        <v>0.25000000002512479</v>
      </c>
      <c r="I373" s="4"/>
      <c r="J373" s="5">
        <f>IF(D373=0,0,ROUND(+H373*RecapLineair!$H$13/12,2))</f>
        <v>0</v>
      </c>
      <c r="K373" s="4"/>
      <c r="L373" s="4">
        <f>IF(E373="ja",0,IF(D373=0,0,(MIN(ROUND(IF(Selectie!$A$4=2,+RecapLineair!$L$20-J373,(IF(Selectie!$A$4=1,(RecapLineair!$H$14-RecapLineair!$H$15)/(RecapLineair!$H$11-RecapLineair!$H$12),0))),2),H373))))</f>
        <v>0</v>
      </c>
      <c r="M373" s="4"/>
      <c r="N373" s="4">
        <f t="shared" si="48"/>
        <v>0</v>
      </c>
      <c r="O373" s="4"/>
      <c r="P373" s="4">
        <f t="shared" si="56"/>
        <v>0.25000000002512479</v>
      </c>
    </row>
    <row r="374" spans="1:16" x14ac:dyDescent="0.25">
      <c r="B374" s="3">
        <f t="shared" si="55"/>
        <v>8461</v>
      </c>
      <c r="C374">
        <v>267</v>
      </c>
      <c r="D374">
        <f>IF(D373=0,0,IF(D373+1&gt;RecapLineair!H$11,0,D373+1))</f>
        <v>0</v>
      </c>
      <c r="E374" s="16" t="str">
        <f>IF(D374=0,"n.v.t.",IF(RecapLineair!$I$22&lt;A$372,"nee",G374))</f>
        <v>n.v.t.</v>
      </c>
      <c r="F374" s="16">
        <f>IF(A$372=RecapLineair!$I$22,RecapLineair!$H$23,99)</f>
        <v>99</v>
      </c>
      <c r="G374" s="16" t="str">
        <f>IF(D374=0,"n.v.t.",(IF(D374&lt;=RecapLineair!$H$12,"ja","nee")))</f>
        <v>n.v.t.</v>
      </c>
      <c r="H374" s="4">
        <f t="shared" si="57"/>
        <v>0.25000000002512479</v>
      </c>
      <c r="I374" s="4"/>
      <c r="J374" s="5">
        <f>IF(D374=0,0,ROUND(+H374*RecapLineair!$H$13/12,2))</f>
        <v>0</v>
      </c>
      <c r="K374" s="4"/>
      <c r="L374" s="4">
        <f>IF(E374="ja",0,IF(D374=0,0,(MIN(ROUND(IF(Selectie!$A$4=2,+RecapLineair!$L$20-J374,(IF(Selectie!$A$4=1,(RecapLineair!$H$14-RecapLineair!$H$15)/(RecapLineair!$H$11-RecapLineair!$H$12),0))),2),H374))))</f>
        <v>0</v>
      </c>
      <c r="M374" s="4"/>
      <c r="N374" s="4">
        <f t="shared" si="48"/>
        <v>0</v>
      </c>
      <c r="O374" s="4"/>
      <c r="P374" s="4">
        <f t="shared" si="56"/>
        <v>0.25000000002512479</v>
      </c>
    </row>
    <row r="375" spans="1:16" x14ac:dyDescent="0.25">
      <c r="B375" s="3">
        <f t="shared" si="55"/>
        <v>8492</v>
      </c>
      <c r="C375">
        <v>268</v>
      </c>
      <c r="D375">
        <f>IF(D374=0,0,IF(D374+1&gt;RecapLineair!H$11,0,D374+1))</f>
        <v>0</v>
      </c>
      <c r="E375" s="16" t="str">
        <f>IF(D375=0,"n.v.t.",IF(RecapLineair!$I$22&lt;A$372,"nee",G375))</f>
        <v>n.v.t.</v>
      </c>
      <c r="F375" s="16">
        <f>IF(A$372=RecapLineair!$I$22,RecapLineair!$H$23,99)</f>
        <v>99</v>
      </c>
      <c r="G375" s="16" t="str">
        <f>IF(D375=0,"n.v.t.",(IF(D375&lt;=RecapLineair!$H$12,"ja","nee")))</f>
        <v>n.v.t.</v>
      </c>
      <c r="H375" s="4">
        <f t="shared" si="57"/>
        <v>0.25000000002512479</v>
      </c>
      <c r="I375" s="4"/>
      <c r="J375" s="5">
        <f>IF(D375=0,0,ROUND(+H375*RecapLineair!$H$13/12,2))</f>
        <v>0</v>
      </c>
      <c r="K375" s="4"/>
      <c r="L375" s="4">
        <f>IF(E375="ja",0,IF(D375=0,0,(MIN(ROUND(IF(Selectie!$A$4=2,+RecapLineair!$L$20-J375,(IF(Selectie!$A$4=1,(RecapLineair!$H$14-RecapLineair!$H$15)/(RecapLineair!$H$11-RecapLineair!$H$12),0))),2),H375))))</f>
        <v>0</v>
      </c>
      <c r="M375" s="4"/>
      <c r="N375" s="4">
        <f t="shared" si="48"/>
        <v>0</v>
      </c>
      <c r="O375" s="4"/>
      <c r="P375" s="4">
        <f t="shared" si="56"/>
        <v>0.25000000002512479</v>
      </c>
    </row>
    <row r="376" spans="1:16" x14ac:dyDescent="0.25">
      <c r="B376" s="3">
        <f t="shared" si="55"/>
        <v>8522</v>
      </c>
      <c r="C376">
        <v>269</v>
      </c>
      <c r="D376">
        <f>IF(D375=0,0,IF(D375+1&gt;RecapLineair!H$11,0,D375+1))</f>
        <v>0</v>
      </c>
      <c r="E376" s="16" t="str">
        <f>IF(D376=0,"n.v.t.",IF(RecapLineair!$I$22&lt;A$372,"nee",G376))</f>
        <v>n.v.t.</v>
      </c>
      <c r="F376" s="16">
        <f>IF(A$372=RecapLineair!$I$22,RecapLineair!$H$23,99)</f>
        <v>99</v>
      </c>
      <c r="G376" s="16" t="str">
        <f>IF(D376=0,"n.v.t.",(IF(D376&lt;=RecapLineair!$H$12,"ja","nee")))</f>
        <v>n.v.t.</v>
      </c>
      <c r="H376" s="4">
        <f t="shared" si="57"/>
        <v>0.25000000002512479</v>
      </c>
      <c r="I376" s="4"/>
      <c r="J376" s="5">
        <f>IF(D376=0,0,ROUND(+H376*RecapLineair!$H$13/12,2))</f>
        <v>0</v>
      </c>
      <c r="K376" s="4"/>
      <c r="L376" s="4">
        <f>IF(E376="ja",0,IF(D376=0,0,(MIN(ROUND(IF(Selectie!$A$4=2,+RecapLineair!$L$20-J376,(IF(Selectie!$A$4=1,(RecapLineair!$H$14-RecapLineair!$H$15)/(RecapLineair!$H$11-RecapLineair!$H$12),0))),2),H376))))</f>
        <v>0</v>
      </c>
      <c r="M376" s="4"/>
      <c r="N376" s="4">
        <f t="shared" si="48"/>
        <v>0</v>
      </c>
      <c r="O376" s="4"/>
      <c r="P376" s="4">
        <f t="shared" si="56"/>
        <v>0.25000000002512479</v>
      </c>
    </row>
    <row r="377" spans="1:16" x14ac:dyDescent="0.25">
      <c r="B377" s="3">
        <f t="shared" si="55"/>
        <v>8553</v>
      </c>
      <c r="C377">
        <v>270</v>
      </c>
      <c r="D377">
        <f>IF(D376=0,0,IF(D376+1&gt;RecapLineair!H$11,0,D376+1))</f>
        <v>0</v>
      </c>
      <c r="E377" s="16" t="str">
        <f>IF(D377=0,"n.v.t.",IF(RecapLineair!$I$22&lt;A$372,"nee",G377))</f>
        <v>n.v.t.</v>
      </c>
      <c r="F377" s="16">
        <f>IF(A$372=RecapLineair!$I$22,RecapLineair!$H$23,99)</f>
        <v>99</v>
      </c>
      <c r="G377" s="16" t="str">
        <f>IF(D377=0,"n.v.t.",(IF(D377&lt;=RecapLineair!$H$12,"ja","nee")))</f>
        <v>n.v.t.</v>
      </c>
      <c r="H377" s="4">
        <f t="shared" si="57"/>
        <v>0.25000000002512479</v>
      </c>
      <c r="I377" s="4"/>
      <c r="J377" s="5">
        <f>IF(D377=0,0,ROUND(+H377*RecapLineair!$H$13/12,2))</f>
        <v>0</v>
      </c>
      <c r="K377" s="4"/>
      <c r="L377" s="4">
        <f>IF(E377="ja",0,IF(D377=0,0,(MIN(ROUND(IF(Selectie!$A$4=2,+RecapLineair!$L$20-J377,(IF(Selectie!$A$4=1,(RecapLineair!$H$14-RecapLineair!$H$15)/(RecapLineair!$H$11-RecapLineair!$H$12),0))),2),H377))))</f>
        <v>0</v>
      </c>
      <c r="M377" s="4"/>
      <c r="N377" s="4">
        <f t="shared" si="48"/>
        <v>0</v>
      </c>
      <c r="O377" s="4"/>
      <c r="P377" s="4">
        <f t="shared" si="56"/>
        <v>0.25000000002512479</v>
      </c>
    </row>
    <row r="378" spans="1:16" x14ac:dyDescent="0.25">
      <c r="B378" s="3">
        <f t="shared" si="55"/>
        <v>8583</v>
      </c>
      <c r="C378">
        <v>271</v>
      </c>
      <c r="D378">
        <f>IF(D377=0,0,IF(D377+1&gt;RecapLineair!H$11,0,D377+1))</f>
        <v>0</v>
      </c>
      <c r="E378" s="16" t="str">
        <f>IF(D378=0,"n.v.t.",IF(RecapLineair!$I$22&lt;A$372,"nee",G378))</f>
        <v>n.v.t.</v>
      </c>
      <c r="F378" s="16">
        <f>IF(A$372=RecapLineair!$I$22,RecapLineair!$H$23,99)</f>
        <v>99</v>
      </c>
      <c r="G378" s="16" t="str">
        <f>IF(D378=0,"n.v.t.",(IF(D378&lt;=RecapLineair!$H$12,"ja","nee")))</f>
        <v>n.v.t.</v>
      </c>
      <c r="H378" s="4">
        <f t="shared" si="57"/>
        <v>0.25000000002512479</v>
      </c>
      <c r="I378" s="4"/>
      <c r="J378" s="5">
        <f>IF(D378=0,0,ROUND(+H378*RecapLineair!$H$13/12,2))</f>
        <v>0</v>
      </c>
      <c r="K378" s="4"/>
      <c r="L378" s="4">
        <f>IF(E378="ja",0,IF(D378=0,0,(MIN(ROUND(IF(Selectie!$A$4=2,+RecapLineair!$L$20-J378,(IF(Selectie!$A$4=1,(RecapLineair!$H$14-RecapLineair!$H$15)/(RecapLineair!$H$11-RecapLineair!$H$12),0))),2),H378))))</f>
        <v>0</v>
      </c>
      <c r="M378" s="4"/>
      <c r="N378" s="4">
        <f t="shared" si="48"/>
        <v>0</v>
      </c>
      <c r="O378" s="4"/>
      <c r="P378" s="4">
        <f t="shared" si="56"/>
        <v>0.25000000002512479</v>
      </c>
    </row>
    <row r="379" spans="1:16" x14ac:dyDescent="0.25">
      <c r="B379" s="3">
        <f t="shared" si="55"/>
        <v>8614</v>
      </c>
      <c r="C379">
        <v>272</v>
      </c>
      <c r="D379">
        <f>IF(D378=0,0,IF(D378+1&gt;RecapLineair!H$11,0,D378+1))</f>
        <v>0</v>
      </c>
      <c r="E379" s="16" t="str">
        <f>IF(D379=0,"n.v.t.",IF(RecapLineair!$I$22&lt;A$372,"nee",G379))</f>
        <v>n.v.t.</v>
      </c>
      <c r="F379" s="16">
        <f>IF(A$372=RecapLineair!$I$22,RecapLineair!$H$23,99)</f>
        <v>99</v>
      </c>
      <c r="G379" s="16" t="str">
        <f>IF(D379=0,"n.v.t.",(IF(D379&lt;=RecapLineair!$H$12,"ja","nee")))</f>
        <v>n.v.t.</v>
      </c>
      <c r="H379" s="4">
        <f t="shared" si="57"/>
        <v>0.25000000002512479</v>
      </c>
      <c r="I379" s="4"/>
      <c r="J379" s="5">
        <f>IF(D379=0,0,ROUND(+H379*RecapLineair!$H$13/12,2))</f>
        <v>0</v>
      </c>
      <c r="K379" s="4"/>
      <c r="L379" s="4">
        <f>IF(E379="ja",0,IF(D379=0,0,(MIN(ROUND(IF(Selectie!$A$4=2,+RecapLineair!$L$20-J379,(IF(Selectie!$A$4=1,(RecapLineair!$H$14-RecapLineair!$H$15)/(RecapLineair!$H$11-RecapLineair!$H$12),0))),2),H379))))</f>
        <v>0</v>
      </c>
      <c r="M379" s="4"/>
      <c r="N379" s="4">
        <f t="shared" si="48"/>
        <v>0</v>
      </c>
      <c r="O379" s="4"/>
      <c r="P379" s="4">
        <f t="shared" si="56"/>
        <v>0.25000000002512479</v>
      </c>
    </row>
    <row r="380" spans="1:16" x14ac:dyDescent="0.25">
      <c r="B380" s="3">
        <f t="shared" si="55"/>
        <v>8645</v>
      </c>
      <c r="C380">
        <v>273</v>
      </c>
      <c r="D380">
        <f>IF(D379=0,0,IF(D379+1&gt;RecapLineair!H$11,0,D379+1))</f>
        <v>0</v>
      </c>
      <c r="E380" s="16" t="str">
        <f>IF(D380=0,"n.v.t.",IF(RecapLineair!$I$22&lt;A$372,"nee",G380))</f>
        <v>n.v.t.</v>
      </c>
      <c r="F380" s="16">
        <f>IF(A$372=RecapLineair!$I$22,RecapLineair!$H$23,99)</f>
        <v>99</v>
      </c>
      <c r="G380" s="16" t="str">
        <f>IF(D380=0,"n.v.t.",(IF(D380&lt;=RecapLineair!$H$12,"ja","nee")))</f>
        <v>n.v.t.</v>
      </c>
      <c r="H380" s="4">
        <f t="shared" si="57"/>
        <v>0.25000000002512479</v>
      </c>
      <c r="I380" s="4"/>
      <c r="J380" s="5">
        <f>IF(D380=0,0,ROUND(+H380*RecapLineair!$H$13/12,2))</f>
        <v>0</v>
      </c>
      <c r="K380" s="4"/>
      <c r="L380" s="4">
        <f>IF(E380="ja",0,IF(D380=0,0,(MIN(ROUND(IF(Selectie!$A$4=2,+RecapLineair!$L$20-J380,(IF(Selectie!$A$4=1,(RecapLineair!$H$14-RecapLineair!$H$15)/(RecapLineair!$H$11-RecapLineair!$H$12),0))),2),H380))))</f>
        <v>0</v>
      </c>
      <c r="M380" s="4"/>
      <c r="N380" s="4">
        <f t="shared" si="48"/>
        <v>0</v>
      </c>
      <c r="O380" s="4"/>
      <c r="P380" s="4">
        <f t="shared" si="56"/>
        <v>0.25000000002512479</v>
      </c>
    </row>
    <row r="381" spans="1:16" x14ac:dyDescent="0.25">
      <c r="B381" s="3">
        <f t="shared" si="55"/>
        <v>8675</v>
      </c>
      <c r="C381">
        <v>274</v>
      </c>
      <c r="D381">
        <f>IF(D380=0,0,IF(D380+1&gt;RecapLineair!H$11,0,D380+1))</f>
        <v>0</v>
      </c>
      <c r="E381" s="16" t="str">
        <f>IF(D381=0,"n.v.t.",IF(RecapLineair!$I$22&lt;A$372,"nee",G381))</f>
        <v>n.v.t.</v>
      </c>
      <c r="F381" s="16">
        <f>IF(A$372=RecapLineair!$I$22,RecapLineair!$H$23,99)</f>
        <v>99</v>
      </c>
      <c r="G381" s="16" t="str">
        <f>IF(D381=0,"n.v.t.",(IF(D381&lt;=RecapLineair!$H$12,"ja","nee")))</f>
        <v>n.v.t.</v>
      </c>
      <c r="H381" s="4">
        <f t="shared" si="57"/>
        <v>0.25000000002512479</v>
      </c>
      <c r="I381" s="4"/>
      <c r="J381" s="5">
        <f>IF(D381=0,0,ROUND(+H381*RecapLineair!$H$13/12,2))</f>
        <v>0</v>
      </c>
      <c r="K381" s="4"/>
      <c r="L381" s="4">
        <f>IF(E381="ja",0,IF(D381=0,0,(MIN(ROUND(IF(Selectie!$A$4=2,+RecapLineair!$L$20-J381,(IF(Selectie!$A$4=1,(RecapLineair!$H$14-RecapLineair!$H$15)/(RecapLineair!$H$11-RecapLineair!$H$12),0))),2),H381))))</f>
        <v>0</v>
      </c>
      <c r="M381" s="4"/>
      <c r="N381" s="4">
        <f t="shared" si="48"/>
        <v>0</v>
      </c>
      <c r="O381" s="4"/>
      <c r="P381" s="4">
        <f t="shared" si="56"/>
        <v>0.25000000002512479</v>
      </c>
    </row>
    <row r="382" spans="1:16" x14ac:dyDescent="0.25">
      <c r="B382" s="3">
        <f t="shared" si="55"/>
        <v>8706</v>
      </c>
      <c r="C382">
        <v>275</v>
      </c>
      <c r="D382">
        <f>IF(D381=0,0,IF(D381+1&gt;RecapLineair!H$11,0,D381+1))</f>
        <v>0</v>
      </c>
      <c r="E382" s="16" t="str">
        <f>IF(D382=0,"n.v.t.",IF(RecapLineair!$I$22&lt;A$372,"nee",G382))</f>
        <v>n.v.t.</v>
      </c>
      <c r="F382" s="16">
        <f>IF(A$372=RecapLineair!$I$22,RecapLineair!$H$23,99)</f>
        <v>99</v>
      </c>
      <c r="G382" s="16" t="str">
        <f>IF(D382=0,"n.v.t.",(IF(D382&lt;=RecapLineair!$H$12,"ja","nee")))</f>
        <v>n.v.t.</v>
      </c>
      <c r="H382" s="4">
        <f t="shared" si="57"/>
        <v>0.25000000002512479</v>
      </c>
      <c r="I382" s="4"/>
      <c r="J382" s="5">
        <f>IF(D382=0,0,ROUND(+H382*RecapLineair!$H$13/12,2))</f>
        <v>0</v>
      </c>
      <c r="K382" s="4"/>
      <c r="L382" s="4">
        <f>IF(E382="ja",0,IF(D382=0,0,(MIN(ROUND(IF(Selectie!$A$4=2,+RecapLineair!$L$20-J382,(IF(Selectie!$A$4=1,(RecapLineair!$H$14-RecapLineair!$H$15)/(RecapLineair!$H$11-RecapLineair!$H$12),0))),2),H382))))</f>
        <v>0</v>
      </c>
      <c r="M382" s="4"/>
      <c r="N382" s="4">
        <f t="shared" si="48"/>
        <v>0</v>
      </c>
      <c r="O382" s="4"/>
      <c r="P382" s="4">
        <f t="shared" si="56"/>
        <v>0.25000000002512479</v>
      </c>
    </row>
    <row r="383" spans="1:16" x14ac:dyDescent="0.25">
      <c r="B383" s="3">
        <f t="shared" si="55"/>
        <v>8736</v>
      </c>
      <c r="C383">
        <v>276</v>
      </c>
      <c r="D383">
        <f>IF(D382=0,0,IF(D382+1&gt;RecapLineair!H$11,0,D382+1))</f>
        <v>0</v>
      </c>
      <c r="E383" s="16" t="str">
        <f>IF(D383=0,"n.v.t.",IF(RecapLineair!$I$22&lt;A$372,"nee",G383))</f>
        <v>n.v.t.</v>
      </c>
      <c r="F383" s="16">
        <f>IF(A$372=RecapLineair!$I$22,RecapLineair!$H$23,99)</f>
        <v>99</v>
      </c>
      <c r="G383" s="16" t="str">
        <f>IF(D383=0,"n.v.t.",(IF(D383&lt;=RecapLineair!$H$12,"ja","nee")))</f>
        <v>n.v.t.</v>
      </c>
      <c r="H383" s="4">
        <f t="shared" si="57"/>
        <v>0.25000000002512479</v>
      </c>
      <c r="I383" s="4"/>
      <c r="J383" s="5">
        <f>IF(D383=0,0,ROUND(+H383*RecapLineair!$H$13/12,2))</f>
        <v>0</v>
      </c>
      <c r="K383" s="4"/>
      <c r="L383" s="4">
        <f>IF(E383="ja",0,IF(D383=0,0,(MIN(ROUND(IF(Selectie!$A$4=2,+RecapLineair!$L$20-J383,(IF(Selectie!$A$4=1,(RecapLineair!$H$14-RecapLineair!$H$15)/(RecapLineair!$H$11-RecapLineair!$H$12),0))),2),H383))))</f>
        <v>0</v>
      </c>
      <c r="M383" s="4"/>
      <c r="N383" s="4">
        <f t="shared" si="48"/>
        <v>0</v>
      </c>
      <c r="O383" s="4"/>
      <c r="P383" s="4">
        <f t="shared" si="56"/>
        <v>0.25000000002512479</v>
      </c>
    </row>
    <row r="384" spans="1:16" x14ac:dyDescent="0.25">
      <c r="B384" s="3"/>
      <c r="E384" s="16"/>
      <c r="F384" s="16"/>
      <c r="G384" s="16"/>
      <c r="H384" s="4"/>
      <c r="I384" s="29"/>
      <c r="J384" s="28">
        <f>SUM(J372:J383)</f>
        <v>0</v>
      </c>
      <c r="K384" s="29"/>
      <c r="L384" s="28">
        <f>SUM(L372:L383)</f>
        <v>0</v>
      </c>
      <c r="M384" s="29"/>
      <c r="N384" s="28">
        <f>J384+L384</f>
        <v>0</v>
      </c>
      <c r="O384" s="29"/>
      <c r="P384" s="4"/>
    </row>
    <row r="385" spans="1:16" x14ac:dyDescent="0.25">
      <c r="B385" s="3"/>
      <c r="E385" s="16"/>
      <c r="F385" s="16"/>
      <c r="G385" s="16"/>
      <c r="H385" s="4"/>
      <c r="I385" s="29"/>
      <c r="J385" s="29"/>
      <c r="K385" s="29"/>
      <c r="L385" s="29"/>
      <c r="M385" s="29"/>
      <c r="N385" s="29"/>
      <c r="O385" s="29"/>
      <c r="P385" s="4"/>
    </row>
    <row r="386" spans="1:16" x14ac:dyDescent="0.25">
      <c r="A386" s="2">
        <f>A372+1</f>
        <v>2042</v>
      </c>
      <c r="B386" s="3">
        <f t="shared" ref="B386:B397" si="58">DATE(1,C386,1)</f>
        <v>8767</v>
      </c>
      <c r="C386">
        <v>277</v>
      </c>
      <c r="D386">
        <f>IF(D383=0,0,IF(D383+1&gt;RecapLineair!H$11,0,D383+1))</f>
        <v>0</v>
      </c>
      <c r="E386" s="16" t="str">
        <f>IF(D386=0,"n.v.t.",IF(RecapLineair!$I$22&lt;A$386,"nee",G386))</f>
        <v>n.v.t.</v>
      </c>
      <c r="F386" s="16">
        <f>IF(A$386=RecapLineair!$I$22,RecapLineair!$H$23,99)</f>
        <v>99</v>
      </c>
      <c r="G386" s="16" t="str">
        <f>IF(D386=0,"n.v.t.",(IF(D386&lt;=RecapLineair!$H$12,"ja","nee")))</f>
        <v>n.v.t.</v>
      </c>
      <c r="H386" s="4">
        <f>+P383</f>
        <v>0.25000000002512479</v>
      </c>
      <c r="I386" s="4"/>
      <c r="J386" s="5">
        <f>IF(D386=0,0,ROUND(+H386*RecapLineair!$H$13/12,2))</f>
        <v>0</v>
      </c>
      <c r="K386" s="4"/>
      <c r="L386" s="4">
        <f>IF(E386="ja",0,IF(D386=0,0,(MIN(ROUND(IF(Selectie!$A$4=2,+RecapLineair!$L$20-J386,(IF(Selectie!$A$4=1,(RecapLineair!$H$14-RecapLineair!$H$15)/(RecapLineair!$H$11-RecapLineair!$H$12),0))),2),H386))))</f>
        <v>0</v>
      </c>
      <c r="M386" s="4"/>
      <c r="N386" s="4">
        <f t="shared" si="48"/>
        <v>0</v>
      </c>
      <c r="O386" s="4"/>
      <c r="P386" s="4">
        <f t="shared" ref="P386:P397" si="59">+H386-L386</f>
        <v>0.25000000002512479</v>
      </c>
    </row>
    <row r="387" spans="1:16" x14ac:dyDescent="0.25">
      <c r="B387" s="3">
        <f t="shared" si="58"/>
        <v>8798</v>
      </c>
      <c r="C387">
        <v>278</v>
      </c>
      <c r="D387">
        <f>IF(D386=0,0,IF(D386+1&gt;RecapLineair!H$11,0,D386+1))</f>
        <v>0</v>
      </c>
      <c r="E387" s="16" t="str">
        <f>IF(D387=0,"n.v.t.",IF(RecapLineair!$I$22&lt;A$386,"nee",G387))</f>
        <v>n.v.t.</v>
      </c>
      <c r="F387" s="16">
        <f>IF(A$386=RecapLineair!$I$22,RecapLineair!$H$23,99)</f>
        <v>99</v>
      </c>
      <c r="G387" s="16" t="str">
        <f>IF(D387=0,"n.v.t.",(IF(D387&lt;=RecapLineair!$H$12,"ja","nee")))</f>
        <v>n.v.t.</v>
      </c>
      <c r="H387" s="4">
        <f t="shared" ref="H387:H397" si="60">+P386</f>
        <v>0.25000000002512479</v>
      </c>
      <c r="I387" s="4"/>
      <c r="J387" s="5">
        <f>IF(D387=0,0,ROUND(+H387*RecapLineair!$H$13/12,2))</f>
        <v>0</v>
      </c>
      <c r="K387" s="4"/>
      <c r="L387" s="4">
        <f>IF(E387="ja",0,IF(D387=0,0,(MIN(ROUND(IF(Selectie!$A$4=2,+RecapLineair!$L$20-J387,(IF(Selectie!$A$4=1,(RecapLineair!$H$14-RecapLineair!$H$15)/(RecapLineair!$H$11-RecapLineair!$H$12),0))),2),H387))))</f>
        <v>0</v>
      </c>
      <c r="M387" s="4"/>
      <c r="N387" s="4">
        <f t="shared" si="48"/>
        <v>0</v>
      </c>
      <c r="O387" s="4"/>
      <c r="P387" s="4">
        <f t="shared" si="59"/>
        <v>0.25000000002512479</v>
      </c>
    </row>
    <row r="388" spans="1:16" x14ac:dyDescent="0.25">
      <c r="B388" s="3">
        <f t="shared" si="58"/>
        <v>8827</v>
      </c>
      <c r="C388">
        <v>279</v>
      </c>
      <c r="D388">
        <f>IF(D387=0,0,IF(D387+1&gt;RecapLineair!H$11,0,D387+1))</f>
        <v>0</v>
      </c>
      <c r="E388" s="16" t="str">
        <f>IF(D388=0,"n.v.t.",IF(RecapLineair!$I$22&lt;A$386,"nee",G388))</f>
        <v>n.v.t.</v>
      </c>
      <c r="F388" s="16">
        <f>IF(A$386=RecapLineair!$I$22,RecapLineair!$H$23,99)</f>
        <v>99</v>
      </c>
      <c r="G388" s="16" t="str">
        <f>IF(D388=0,"n.v.t.",(IF(D388&lt;=RecapLineair!$H$12,"ja","nee")))</f>
        <v>n.v.t.</v>
      </c>
      <c r="H388" s="4">
        <f t="shared" si="60"/>
        <v>0.25000000002512479</v>
      </c>
      <c r="I388" s="4"/>
      <c r="J388" s="5">
        <f>IF(D388=0,0,ROUND(+H388*RecapLineair!$H$13/12,2))</f>
        <v>0</v>
      </c>
      <c r="K388" s="4"/>
      <c r="L388" s="4">
        <f>IF(E388="ja",0,IF(D388=0,0,(MIN(ROUND(IF(Selectie!$A$4=2,+RecapLineair!$L$20-J388,(IF(Selectie!$A$4=1,(RecapLineair!$H$14-RecapLineair!$H$15)/(RecapLineair!$H$11-RecapLineair!$H$12),0))),2),H388))))</f>
        <v>0</v>
      </c>
      <c r="M388" s="4"/>
      <c r="N388" s="4">
        <f t="shared" si="48"/>
        <v>0</v>
      </c>
      <c r="O388" s="4"/>
      <c r="P388" s="4">
        <f t="shared" si="59"/>
        <v>0.25000000002512479</v>
      </c>
    </row>
    <row r="389" spans="1:16" x14ac:dyDescent="0.25">
      <c r="B389" s="3">
        <f t="shared" si="58"/>
        <v>8858</v>
      </c>
      <c r="C389">
        <v>280</v>
      </c>
      <c r="D389">
        <f>IF(D388=0,0,IF(D388+1&gt;RecapLineair!H$11,0,D388+1))</f>
        <v>0</v>
      </c>
      <c r="E389" s="16" t="str">
        <f>IF(D389=0,"n.v.t.",IF(RecapLineair!$I$22&lt;A$386,"nee",G389))</f>
        <v>n.v.t.</v>
      </c>
      <c r="F389" s="16">
        <f>IF(A$386=RecapLineair!$I$22,RecapLineair!$H$23,99)</f>
        <v>99</v>
      </c>
      <c r="G389" s="16" t="str">
        <f>IF(D389=0,"n.v.t.",(IF(D389&lt;=RecapLineair!$H$12,"ja","nee")))</f>
        <v>n.v.t.</v>
      </c>
      <c r="H389" s="4">
        <f t="shared" si="60"/>
        <v>0.25000000002512479</v>
      </c>
      <c r="I389" s="4"/>
      <c r="J389" s="5">
        <f>IF(D389=0,0,ROUND(+H389*RecapLineair!$H$13/12,2))</f>
        <v>0</v>
      </c>
      <c r="K389" s="4"/>
      <c r="L389" s="4">
        <f>IF(E389="ja",0,IF(D389=0,0,(MIN(ROUND(IF(Selectie!$A$4=2,+RecapLineair!$L$20-J389,(IF(Selectie!$A$4=1,(RecapLineair!$H$14-RecapLineair!$H$15)/(RecapLineair!$H$11-RecapLineair!$H$12),0))),2),H389))))</f>
        <v>0</v>
      </c>
      <c r="M389" s="4"/>
      <c r="N389" s="4">
        <f t="shared" si="48"/>
        <v>0</v>
      </c>
      <c r="O389" s="4"/>
      <c r="P389" s="4">
        <f t="shared" si="59"/>
        <v>0.25000000002512479</v>
      </c>
    </row>
    <row r="390" spans="1:16" x14ac:dyDescent="0.25">
      <c r="B390" s="3">
        <f t="shared" si="58"/>
        <v>8888</v>
      </c>
      <c r="C390">
        <v>281</v>
      </c>
      <c r="D390">
        <f>IF(D389=0,0,IF(D389+1&gt;RecapLineair!H$11,0,D389+1))</f>
        <v>0</v>
      </c>
      <c r="E390" s="16" t="str">
        <f>IF(D390=0,"n.v.t.",IF(RecapLineair!$I$22&lt;A$386,"nee",G390))</f>
        <v>n.v.t.</v>
      </c>
      <c r="F390" s="16">
        <f>IF(A$386=RecapLineair!$I$22,RecapLineair!$H$23,99)</f>
        <v>99</v>
      </c>
      <c r="G390" s="16" t="str">
        <f>IF(D390=0,"n.v.t.",(IF(D390&lt;=RecapLineair!$H$12,"ja","nee")))</f>
        <v>n.v.t.</v>
      </c>
      <c r="H390" s="4">
        <f t="shared" si="60"/>
        <v>0.25000000002512479</v>
      </c>
      <c r="I390" s="4"/>
      <c r="J390" s="5">
        <f>IF(D390=0,0,ROUND(+H390*RecapLineair!$H$13/12,2))</f>
        <v>0</v>
      </c>
      <c r="K390" s="4"/>
      <c r="L390" s="4">
        <f>IF(E390="ja",0,IF(D390=0,0,(MIN(ROUND(IF(Selectie!$A$4=2,+RecapLineair!$L$20-J390,(IF(Selectie!$A$4=1,(RecapLineair!$H$14-RecapLineair!$H$15)/(RecapLineair!$H$11-RecapLineair!$H$12),0))),2),H390))))</f>
        <v>0</v>
      </c>
      <c r="M390" s="4"/>
      <c r="N390" s="4">
        <f t="shared" si="48"/>
        <v>0</v>
      </c>
      <c r="O390" s="4"/>
      <c r="P390" s="4">
        <f t="shared" si="59"/>
        <v>0.25000000002512479</v>
      </c>
    </row>
    <row r="391" spans="1:16" x14ac:dyDescent="0.25">
      <c r="B391" s="3">
        <f t="shared" si="58"/>
        <v>8919</v>
      </c>
      <c r="C391">
        <v>282</v>
      </c>
      <c r="D391">
        <f>IF(D390=0,0,IF(D390+1&gt;RecapLineair!H$11,0,D390+1))</f>
        <v>0</v>
      </c>
      <c r="E391" s="16" t="str">
        <f>IF(D391=0,"n.v.t.",IF(RecapLineair!$I$22&lt;A$386,"nee",G391))</f>
        <v>n.v.t.</v>
      </c>
      <c r="F391" s="16">
        <f>IF(A$386=RecapLineair!$I$22,RecapLineair!$H$23,99)</f>
        <v>99</v>
      </c>
      <c r="G391" s="16" t="str">
        <f>IF(D391=0,"n.v.t.",(IF(D391&lt;=RecapLineair!$H$12,"ja","nee")))</f>
        <v>n.v.t.</v>
      </c>
      <c r="H391" s="4">
        <f t="shared" si="60"/>
        <v>0.25000000002512479</v>
      </c>
      <c r="I391" s="4"/>
      <c r="J391" s="5">
        <f>IF(D391=0,0,ROUND(+H391*RecapLineair!$H$13/12,2))</f>
        <v>0</v>
      </c>
      <c r="K391" s="4"/>
      <c r="L391" s="4">
        <f>IF(E391="ja",0,IF(D391=0,0,(MIN(ROUND(IF(Selectie!$A$4=2,+RecapLineair!$L$20-J391,(IF(Selectie!$A$4=1,(RecapLineair!$H$14-RecapLineair!$H$15)/(RecapLineair!$H$11-RecapLineair!$H$12),0))),2),H391))))</f>
        <v>0</v>
      </c>
      <c r="M391" s="4"/>
      <c r="N391" s="4">
        <f t="shared" si="48"/>
        <v>0</v>
      </c>
      <c r="O391" s="4"/>
      <c r="P391" s="4">
        <f t="shared" si="59"/>
        <v>0.25000000002512479</v>
      </c>
    </row>
    <row r="392" spans="1:16" x14ac:dyDescent="0.25">
      <c r="B392" s="3">
        <f t="shared" si="58"/>
        <v>8949</v>
      </c>
      <c r="C392">
        <v>283</v>
      </c>
      <c r="D392">
        <f>IF(D391=0,0,IF(D391+1&gt;RecapLineair!H$11,0,D391+1))</f>
        <v>0</v>
      </c>
      <c r="E392" s="16" t="str">
        <f>IF(D392=0,"n.v.t.",IF(RecapLineair!$I$22&lt;A$386,"nee",G392))</f>
        <v>n.v.t.</v>
      </c>
      <c r="F392" s="16">
        <f>IF(A$386=RecapLineair!$I$22,RecapLineair!$H$23,99)</f>
        <v>99</v>
      </c>
      <c r="G392" s="16" t="str">
        <f>IF(D392=0,"n.v.t.",(IF(D392&lt;=RecapLineair!$H$12,"ja","nee")))</f>
        <v>n.v.t.</v>
      </c>
      <c r="H392" s="4">
        <f t="shared" si="60"/>
        <v>0.25000000002512479</v>
      </c>
      <c r="I392" s="4"/>
      <c r="J392" s="5">
        <f>IF(D392=0,0,ROUND(+H392*RecapLineair!$H$13/12,2))</f>
        <v>0</v>
      </c>
      <c r="K392" s="4"/>
      <c r="L392" s="4">
        <f>IF(E392="ja",0,IF(D392=0,0,(MIN(ROUND(IF(Selectie!$A$4=2,+RecapLineair!$L$20-J392,(IF(Selectie!$A$4=1,(RecapLineair!$H$14-RecapLineair!$H$15)/(RecapLineair!$H$11-RecapLineair!$H$12),0))),2),H392))))</f>
        <v>0</v>
      </c>
      <c r="M392" s="4"/>
      <c r="N392" s="4">
        <f t="shared" si="48"/>
        <v>0</v>
      </c>
      <c r="O392" s="4"/>
      <c r="P392" s="4">
        <f t="shared" si="59"/>
        <v>0.25000000002512479</v>
      </c>
    </row>
    <row r="393" spans="1:16" x14ac:dyDescent="0.25">
      <c r="B393" s="3">
        <f t="shared" si="58"/>
        <v>8980</v>
      </c>
      <c r="C393">
        <v>284</v>
      </c>
      <c r="D393">
        <f>IF(D392=0,0,IF(D392+1&gt;RecapLineair!H$11,0,D392+1))</f>
        <v>0</v>
      </c>
      <c r="E393" s="16" t="str">
        <f>IF(D393=0,"n.v.t.",IF(RecapLineair!$I$22&lt;A$386,"nee",G393))</f>
        <v>n.v.t.</v>
      </c>
      <c r="F393" s="16">
        <f>IF(A$386=RecapLineair!$I$22,RecapLineair!$H$23,99)</f>
        <v>99</v>
      </c>
      <c r="G393" s="16" t="str">
        <f>IF(D393=0,"n.v.t.",(IF(D393&lt;=RecapLineair!$H$12,"ja","nee")))</f>
        <v>n.v.t.</v>
      </c>
      <c r="H393" s="4">
        <f t="shared" si="60"/>
        <v>0.25000000002512479</v>
      </c>
      <c r="I393" s="4"/>
      <c r="J393" s="5">
        <f>IF(D393=0,0,ROUND(+H393*RecapLineair!$H$13/12,2))</f>
        <v>0</v>
      </c>
      <c r="K393" s="4"/>
      <c r="L393" s="4">
        <f>IF(E393="ja",0,IF(D393=0,0,(MIN(ROUND(IF(Selectie!$A$4=2,+RecapLineair!$L$20-J393,(IF(Selectie!$A$4=1,(RecapLineair!$H$14-RecapLineair!$H$15)/(RecapLineair!$H$11-RecapLineair!$H$12),0))),2),H393))))</f>
        <v>0</v>
      </c>
      <c r="M393" s="4"/>
      <c r="N393" s="4">
        <f t="shared" si="48"/>
        <v>0</v>
      </c>
      <c r="O393" s="4"/>
      <c r="P393" s="4">
        <f t="shared" si="59"/>
        <v>0.25000000002512479</v>
      </c>
    </row>
    <row r="394" spans="1:16" x14ac:dyDescent="0.25">
      <c r="B394" s="3">
        <f t="shared" si="58"/>
        <v>9011</v>
      </c>
      <c r="C394">
        <v>285</v>
      </c>
      <c r="D394">
        <f>IF(D393=0,0,IF(D393+1&gt;RecapLineair!H$11,0,D393+1))</f>
        <v>0</v>
      </c>
      <c r="E394" s="16" t="str">
        <f>IF(D394=0,"n.v.t.",IF(RecapLineair!$I$22&lt;A$386,"nee",G394))</f>
        <v>n.v.t.</v>
      </c>
      <c r="F394" s="16">
        <f>IF(A$386=RecapLineair!$I$22,RecapLineair!$H$23,99)</f>
        <v>99</v>
      </c>
      <c r="G394" s="16" t="str">
        <f>IF(D394=0,"n.v.t.",(IF(D394&lt;=RecapLineair!$H$12,"ja","nee")))</f>
        <v>n.v.t.</v>
      </c>
      <c r="H394" s="4">
        <f t="shared" si="60"/>
        <v>0.25000000002512479</v>
      </c>
      <c r="I394" s="4"/>
      <c r="J394" s="5">
        <f>IF(D394=0,0,ROUND(+H394*RecapLineair!$H$13/12,2))</f>
        <v>0</v>
      </c>
      <c r="K394" s="4"/>
      <c r="L394" s="4">
        <f>IF(E394="ja",0,IF(D394=0,0,(MIN(ROUND(IF(Selectie!$A$4=2,+RecapLineair!$L$20-J394,(IF(Selectie!$A$4=1,(RecapLineair!$H$14-RecapLineair!$H$15)/(RecapLineair!$H$11-RecapLineair!$H$12),0))),2),H394))))</f>
        <v>0</v>
      </c>
      <c r="M394" s="4"/>
      <c r="N394" s="4">
        <f t="shared" si="48"/>
        <v>0</v>
      </c>
      <c r="O394" s="4"/>
      <c r="P394" s="4">
        <f t="shared" si="59"/>
        <v>0.25000000002512479</v>
      </c>
    </row>
    <row r="395" spans="1:16" x14ac:dyDescent="0.25">
      <c r="B395" s="3">
        <f t="shared" si="58"/>
        <v>9041</v>
      </c>
      <c r="C395">
        <v>286</v>
      </c>
      <c r="D395">
        <f>IF(D394=0,0,IF(D394+1&gt;RecapLineair!H$11,0,D394+1))</f>
        <v>0</v>
      </c>
      <c r="E395" s="16" t="str">
        <f>IF(D395=0,"n.v.t.",IF(RecapLineair!$I$22&lt;A$386,"nee",G395))</f>
        <v>n.v.t.</v>
      </c>
      <c r="F395" s="16">
        <f>IF(A$386=RecapLineair!$I$22,RecapLineair!$H$23,99)</f>
        <v>99</v>
      </c>
      <c r="G395" s="16" t="str">
        <f>IF(D395=0,"n.v.t.",(IF(D395&lt;=RecapLineair!$H$12,"ja","nee")))</f>
        <v>n.v.t.</v>
      </c>
      <c r="H395" s="4">
        <f t="shared" si="60"/>
        <v>0.25000000002512479</v>
      </c>
      <c r="I395" s="4"/>
      <c r="J395" s="5">
        <f>IF(D395=0,0,ROUND(+H395*RecapLineair!$H$13/12,2))</f>
        <v>0</v>
      </c>
      <c r="K395" s="4"/>
      <c r="L395" s="4">
        <f>IF(E395="ja",0,IF(D395=0,0,(MIN(ROUND(IF(Selectie!$A$4=2,+RecapLineair!$L$20-J395,(IF(Selectie!$A$4=1,(RecapLineair!$H$14-RecapLineair!$H$15)/(RecapLineair!$H$11-RecapLineair!$H$12),0))),2),H395))))</f>
        <v>0</v>
      </c>
      <c r="M395" s="4"/>
      <c r="N395" s="4">
        <f t="shared" si="48"/>
        <v>0</v>
      </c>
      <c r="O395" s="4"/>
      <c r="P395" s="4">
        <f t="shared" si="59"/>
        <v>0.25000000002512479</v>
      </c>
    </row>
    <row r="396" spans="1:16" x14ac:dyDescent="0.25">
      <c r="B396" s="3">
        <f t="shared" si="58"/>
        <v>9072</v>
      </c>
      <c r="C396">
        <v>287</v>
      </c>
      <c r="D396">
        <f>IF(D395=0,0,IF(D395+1&gt;RecapLineair!H$11,0,D395+1))</f>
        <v>0</v>
      </c>
      <c r="E396" s="16" t="str">
        <f>IF(D396=0,"n.v.t.",IF(RecapLineair!$I$22&lt;A$386,"nee",G396))</f>
        <v>n.v.t.</v>
      </c>
      <c r="F396" s="16">
        <f>IF(A$386=RecapLineair!$I$22,RecapLineair!$H$23,99)</f>
        <v>99</v>
      </c>
      <c r="G396" s="16" t="str">
        <f>IF(D396=0,"n.v.t.",(IF(D396&lt;=RecapLineair!$H$12,"ja","nee")))</f>
        <v>n.v.t.</v>
      </c>
      <c r="H396" s="4">
        <f t="shared" si="60"/>
        <v>0.25000000002512479</v>
      </c>
      <c r="I396" s="4"/>
      <c r="J396" s="5">
        <f>IF(D396=0,0,ROUND(+H396*RecapLineair!$H$13/12,2))</f>
        <v>0</v>
      </c>
      <c r="K396" s="4"/>
      <c r="L396" s="4">
        <f>IF(E396="ja",0,IF(D396=0,0,(MIN(ROUND(IF(Selectie!$A$4=2,+RecapLineair!$L$20-J396,(IF(Selectie!$A$4=1,(RecapLineair!$H$14-RecapLineair!$H$15)/(RecapLineair!$H$11-RecapLineair!$H$12),0))),2),H396))))</f>
        <v>0</v>
      </c>
      <c r="M396" s="4"/>
      <c r="N396" s="4">
        <f t="shared" si="48"/>
        <v>0</v>
      </c>
      <c r="O396" s="4"/>
      <c r="P396" s="4">
        <f t="shared" si="59"/>
        <v>0.25000000002512479</v>
      </c>
    </row>
    <row r="397" spans="1:16" x14ac:dyDescent="0.25">
      <c r="B397" s="3">
        <f t="shared" si="58"/>
        <v>9102</v>
      </c>
      <c r="C397">
        <v>288</v>
      </c>
      <c r="D397">
        <f>IF(D396=0,0,IF(D396+1&gt;RecapLineair!H$11,0,D396+1))</f>
        <v>0</v>
      </c>
      <c r="E397" s="16" t="str">
        <f>IF(D397=0,"n.v.t.",IF(RecapLineair!$I$22&lt;A$386,"nee",G397))</f>
        <v>n.v.t.</v>
      </c>
      <c r="F397" s="16">
        <f>IF(A$386=RecapLineair!$I$22,RecapLineair!$H$23,99)</f>
        <v>99</v>
      </c>
      <c r="G397" s="16" t="str">
        <f>IF(D397=0,"n.v.t.",(IF(D397&lt;=RecapLineair!$H$12,"ja","nee")))</f>
        <v>n.v.t.</v>
      </c>
      <c r="H397" s="4">
        <f t="shared" si="60"/>
        <v>0.25000000002512479</v>
      </c>
      <c r="I397" s="4"/>
      <c r="J397" s="5">
        <f>IF(D397=0,0,ROUND(+H397*RecapLineair!$H$13/12,2))</f>
        <v>0</v>
      </c>
      <c r="K397" s="4"/>
      <c r="L397" s="4">
        <f>IF(E397="ja",0,IF(D397=0,0,(MIN(ROUND(IF(Selectie!$A$4=2,+RecapLineair!$L$20-J397,(IF(Selectie!$A$4=1,(RecapLineair!$H$14-RecapLineair!$H$15)/(RecapLineair!$H$11-RecapLineair!$H$12),0))),2),H397))))</f>
        <v>0</v>
      </c>
      <c r="M397" s="4"/>
      <c r="N397" s="4">
        <f t="shared" si="48"/>
        <v>0</v>
      </c>
      <c r="O397" s="4"/>
      <c r="P397" s="4">
        <f t="shared" si="59"/>
        <v>0.25000000002512479</v>
      </c>
    </row>
    <row r="398" spans="1:16" x14ac:dyDescent="0.25">
      <c r="B398" s="3"/>
      <c r="E398" s="16"/>
      <c r="F398" s="16"/>
      <c r="G398" s="16"/>
      <c r="H398" s="4"/>
      <c r="I398" s="29"/>
      <c r="J398" s="28">
        <f>SUM(J386:J397)</f>
        <v>0</v>
      </c>
      <c r="K398" s="29"/>
      <c r="L398" s="28">
        <f>SUM(L386:L397)</f>
        <v>0</v>
      </c>
      <c r="M398" s="29"/>
      <c r="N398" s="28">
        <f>J398+L398</f>
        <v>0</v>
      </c>
      <c r="O398" s="29"/>
      <c r="P398" s="4"/>
    </row>
    <row r="399" spans="1:16" x14ac:dyDescent="0.25">
      <c r="B399" s="3"/>
      <c r="E399" s="16"/>
      <c r="F399" s="16"/>
      <c r="G399" s="16"/>
      <c r="H399" s="4"/>
      <c r="I399" s="29"/>
      <c r="J399" s="29"/>
      <c r="K399" s="29"/>
      <c r="L399" s="29"/>
      <c r="M399" s="29"/>
      <c r="N399" s="29"/>
      <c r="O399" s="29"/>
      <c r="P399" s="4"/>
    </row>
    <row r="400" spans="1:16" x14ac:dyDescent="0.25">
      <c r="A400" s="2">
        <f>A386+1</f>
        <v>2043</v>
      </c>
      <c r="B400" s="3">
        <f t="shared" ref="B400:B411" si="61">DATE(1,C400,1)</f>
        <v>9133</v>
      </c>
      <c r="C400">
        <v>289</v>
      </c>
      <c r="D400">
        <f>IF(D397=0,0,IF(D397+1&gt;RecapLineair!H$11,0,D397+1))</f>
        <v>0</v>
      </c>
      <c r="E400" s="16" t="str">
        <f>IF(D400=0,"n.v.t.",IF(RecapLineair!$I$22&lt;A$400,"nee",G400))</f>
        <v>n.v.t.</v>
      </c>
      <c r="F400" s="16">
        <f>IF(A$400=RecapLineair!$I$22,RecapLineair!$H$23,99)</f>
        <v>99</v>
      </c>
      <c r="G400" s="16" t="str">
        <f>IF(D400=0,"n.v.t.",(IF(D400&lt;=RecapLineair!$H$12,"ja","nee")))</f>
        <v>n.v.t.</v>
      </c>
      <c r="H400" s="4">
        <f>+P397</f>
        <v>0.25000000002512479</v>
      </c>
      <c r="I400" s="4"/>
      <c r="J400" s="5">
        <f>IF(D400=0,0,ROUND(+H400*RecapLineair!$H$13/12,2))</f>
        <v>0</v>
      </c>
      <c r="K400" s="4"/>
      <c r="L400" s="4">
        <f>IF(E400="ja",0,IF(D400=0,0,(MIN(ROUND(IF(Selectie!$A$4=2,+RecapLineair!$L$20-J400,(IF(Selectie!$A$4=1,(RecapLineair!$H$14-RecapLineair!$H$15)/(RecapLineair!$H$11-RecapLineair!$H$12),0))),2),H400))))</f>
        <v>0</v>
      </c>
      <c r="M400" s="4"/>
      <c r="N400" s="4">
        <f t="shared" si="48"/>
        <v>0</v>
      </c>
      <c r="O400" s="4"/>
      <c r="P400" s="4">
        <f t="shared" ref="P400:P411" si="62">+H400-L400</f>
        <v>0.25000000002512479</v>
      </c>
    </row>
    <row r="401" spans="1:16" x14ac:dyDescent="0.25">
      <c r="B401" s="3">
        <f t="shared" si="61"/>
        <v>9164</v>
      </c>
      <c r="C401">
        <v>290</v>
      </c>
      <c r="D401">
        <f>IF(D400=0,0,IF(D400+1&gt;RecapLineair!H$11,0,D400+1))</f>
        <v>0</v>
      </c>
      <c r="E401" s="16" t="str">
        <f>IF(D401=0,"n.v.t.",IF(RecapLineair!$I$22&lt;A$400,"nee",G401))</f>
        <v>n.v.t.</v>
      </c>
      <c r="F401" s="16">
        <f>IF(A$400=RecapLineair!$I$22,RecapLineair!$H$23,99)</f>
        <v>99</v>
      </c>
      <c r="G401" s="16" t="str">
        <f>IF(D401=0,"n.v.t.",(IF(D401&lt;=RecapLineair!$H$12,"ja","nee")))</f>
        <v>n.v.t.</v>
      </c>
      <c r="H401" s="4">
        <f t="shared" ref="H401:H411" si="63">+P400</f>
        <v>0.25000000002512479</v>
      </c>
      <c r="I401" s="4"/>
      <c r="J401" s="5">
        <f>IF(D401=0,0,ROUND(+H401*RecapLineair!$H$13/12,2))</f>
        <v>0</v>
      </c>
      <c r="K401" s="4"/>
      <c r="L401" s="4">
        <f>IF(E401="ja",0,IF(D401=0,0,(MIN(ROUND(IF(Selectie!$A$4=2,+RecapLineair!$L$20-J401,(IF(Selectie!$A$4=1,(RecapLineair!$H$14-RecapLineair!$H$15)/(RecapLineair!$H$11-RecapLineair!$H$12),0))),2),H401))))</f>
        <v>0</v>
      </c>
      <c r="M401" s="4"/>
      <c r="N401" s="4">
        <f t="shared" si="48"/>
        <v>0</v>
      </c>
      <c r="O401" s="4"/>
      <c r="P401" s="4">
        <f t="shared" si="62"/>
        <v>0.25000000002512479</v>
      </c>
    </row>
    <row r="402" spans="1:16" x14ac:dyDescent="0.25">
      <c r="B402" s="3">
        <f t="shared" si="61"/>
        <v>9192</v>
      </c>
      <c r="C402">
        <v>291</v>
      </c>
      <c r="D402">
        <f>IF(D401=0,0,IF(D401+1&gt;RecapLineair!H$11,0,D401+1))</f>
        <v>0</v>
      </c>
      <c r="E402" s="16" t="str">
        <f>IF(D402=0,"n.v.t.",IF(RecapLineair!$I$22&lt;A$400,"nee",G402))</f>
        <v>n.v.t.</v>
      </c>
      <c r="F402" s="16">
        <f>IF(A$400=RecapLineair!$I$22,RecapLineair!$H$23,99)</f>
        <v>99</v>
      </c>
      <c r="G402" s="16" t="str">
        <f>IF(D402=0,"n.v.t.",(IF(D402&lt;=RecapLineair!$H$12,"ja","nee")))</f>
        <v>n.v.t.</v>
      </c>
      <c r="H402" s="4">
        <f t="shared" si="63"/>
        <v>0.25000000002512479</v>
      </c>
      <c r="I402" s="4"/>
      <c r="J402" s="5">
        <f>IF(D402=0,0,ROUND(+H402*RecapLineair!$H$13/12,2))</f>
        <v>0</v>
      </c>
      <c r="K402" s="4"/>
      <c r="L402" s="4">
        <f>IF(E402="ja",0,IF(D402=0,0,(MIN(ROUND(IF(Selectie!$A$4=2,+RecapLineair!$L$20-J402,(IF(Selectie!$A$4=1,(RecapLineair!$H$14-RecapLineair!$H$15)/(RecapLineair!$H$11-RecapLineair!$H$12),0))),2),H402))))</f>
        <v>0</v>
      </c>
      <c r="M402" s="4"/>
      <c r="N402" s="4">
        <f t="shared" si="48"/>
        <v>0</v>
      </c>
      <c r="O402" s="4"/>
      <c r="P402" s="4">
        <f t="shared" si="62"/>
        <v>0.25000000002512479</v>
      </c>
    </row>
    <row r="403" spans="1:16" x14ac:dyDescent="0.25">
      <c r="B403" s="3">
        <f t="shared" si="61"/>
        <v>9223</v>
      </c>
      <c r="C403">
        <v>292</v>
      </c>
      <c r="D403">
        <f>IF(D402=0,0,IF(D402+1&gt;RecapLineair!H$11,0,D402+1))</f>
        <v>0</v>
      </c>
      <c r="E403" s="16" t="str">
        <f>IF(D403=0,"n.v.t.",IF(RecapLineair!$I$22&lt;A$400,"nee",G403))</f>
        <v>n.v.t.</v>
      </c>
      <c r="F403" s="16">
        <f>IF(A$400=RecapLineair!$I$22,RecapLineair!$H$23,99)</f>
        <v>99</v>
      </c>
      <c r="G403" s="16" t="str">
        <f>IF(D403=0,"n.v.t.",(IF(D403&lt;=RecapLineair!$H$12,"ja","nee")))</f>
        <v>n.v.t.</v>
      </c>
      <c r="H403" s="4">
        <f t="shared" si="63"/>
        <v>0.25000000002512479</v>
      </c>
      <c r="I403" s="4"/>
      <c r="J403" s="5">
        <f>IF(D403=0,0,ROUND(+H403*RecapLineair!$H$13/12,2))</f>
        <v>0</v>
      </c>
      <c r="K403" s="4"/>
      <c r="L403" s="4">
        <f>IF(E403="ja",0,IF(D403=0,0,(MIN(ROUND(IF(Selectie!$A$4=2,+RecapLineair!$L$20-J403,(IF(Selectie!$A$4=1,(RecapLineair!$H$14-RecapLineair!$H$15)/(RecapLineair!$H$11-RecapLineair!$H$12),0))),2),H403))))</f>
        <v>0</v>
      </c>
      <c r="M403" s="4"/>
      <c r="N403" s="4">
        <f t="shared" si="48"/>
        <v>0</v>
      </c>
      <c r="O403" s="4"/>
      <c r="P403" s="4">
        <f t="shared" si="62"/>
        <v>0.25000000002512479</v>
      </c>
    </row>
    <row r="404" spans="1:16" x14ac:dyDescent="0.25">
      <c r="B404" s="3">
        <f t="shared" si="61"/>
        <v>9253</v>
      </c>
      <c r="C404">
        <v>293</v>
      </c>
      <c r="D404">
        <f>IF(D403=0,0,IF(D403+1&gt;RecapLineair!H$11,0,D403+1))</f>
        <v>0</v>
      </c>
      <c r="E404" s="16" t="str">
        <f>IF(D404=0,"n.v.t.",IF(RecapLineair!$I$22&lt;A$400,"nee",G404))</f>
        <v>n.v.t.</v>
      </c>
      <c r="F404" s="16">
        <f>IF(A$400=RecapLineair!$I$22,RecapLineair!$H$23,99)</f>
        <v>99</v>
      </c>
      <c r="G404" s="16" t="str">
        <f>IF(D404=0,"n.v.t.",(IF(D404&lt;=RecapLineair!$H$12,"ja","nee")))</f>
        <v>n.v.t.</v>
      </c>
      <c r="H404" s="4">
        <f t="shared" si="63"/>
        <v>0.25000000002512479</v>
      </c>
      <c r="I404" s="4"/>
      <c r="J404" s="5">
        <f>IF(D404=0,0,ROUND(+H404*RecapLineair!$H$13/12,2))</f>
        <v>0</v>
      </c>
      <c r="K404" s="4"/>
      <c r="L404" s="4">
        <f>IF(E404="ja",0,IF(D404=0,0,(MIN(ROUND(IF(Selectie!$A$4=2,+RecapLineair!$L$20-J404,(IF(Selectie!$A$4=1,(RecapLineair!$H$14-RecapLineair!$H$15)/(RecapLineair!$H$11-RecapLineair!$H$12),0))),2),H404))))</f>
        <v>0</v>
      </c>
      <c r="M404" s="4"/>
      <c r="N404" s="4">
        <f t="shared" si="48"/>
        <v>0</v>
      </c>
      <c r="O404" s="4"/>
      <c r="P404" s="4">
        <f t="shared" si="62"/>
        <v>0.25000000002512479</v>
      </c>
    </row>
    <row r="405" spans="1:16" x14ac:dyDescent="0.25">
      <c r="B405" s="3">
        <f t="shared" si="61"/>
        <v>9284</v>
      </c>
      <c r="C405">
        <v>294</v>
      </c>
      <c r="D405">
        <f>IF(D404=0,0,IF(D404+1&gt;RecapLineair!H$11,0,D404+1))</f>
        <v>0</v>
      </c>
      <c r="E405" s="16" t="str">
        <f>IF(D405=0,"n.v.t.",IF(RecapLineair!$I$22&lt;A$400,"nee",G405))</f>
        <v>n.v.t.</v>
      </c>
      <c r="F405" s="16">
        <f>IF(A$400=RecapLineair!$I$22,RecapLineair!$H$23,99)</f>
        <v>99</v>
      </c>
      <c r="G405" s="16" t="str">
        <f>IF(D405=0,"n.v.t.",(IF(D405&lt;=RecapLineair!$H$12,"ja","nee")))</f>
        <v>n.v.t.</v>
      </c>
      <c r="H405" s="4">
        <f t="shared" si="63"/>
        <v>0.25000000002512479</v>
      </c>
      <c r="I405" s="4"/>
      <c r="J405" s="5">
        <f>IF(D405=0,0,ROUND(+H405*RecapLineair!$H$13/12,2))</f>
        <v>0</v>
      </c>
      <c r="K405" s="4"/>
      <c r="L405" s="4">
        <f>IF(E405="ja",0,IF(D405=0,0,(MIN(ROUND(IF(Selectie!$A$4=2,+RecapLineair!$L$20-J405,(IF(Selectie!$A$4=1,(RecapLineair!$H$14-RecapLineair!$H$15)/(RecapLineair!$H$11-RecapLineair!$H$12),0))),2),H405))))</f>
        <v>0</v>
      </c>
      <c r="M405" s="4"/>
      <c r="N405" s="4">
        <f t="shared" si="48"/>
        <v>0</v>
      </c>
      <c r="O405" s="4"/>
      <c r="P405" s="4">
        <f t="shared" si="62"/>
        <v>0.25000000002512479</v>
      </c>
    </row>
    <row r="406" spans="1:16" x14ac:dyDescent="0.25">
      <c r="B406" s="3">
        <f t="shared" si="61"/>
        <v>9314</v>
      </c>
      <c r="C406">
        <v>295</v>
      </c>
      <c r="D406">
        <f>IF(D405=0,0,IF(D405+1&gt;RecapLineair!H$11,0,D405+1))</f>
        <v>0</v>
      </c>
      <c r="E406" s="16" t="str">
        <f>IF(D406=0,"n.v.t.",IF(RecapLineair!$I$22&lt;A$400,"nee",G406))</f>
        <v>n.v.t.</v>
      </c>
      <c r="F406" s="16">
        <f>IF(A$400=RecapLineair!$I$22,RecapLineair!$H$23,99)</f>
        <v>99</v>
      </c>
      <c r="G406" s="16" t="str">
        <f>IF(D406=0,"n.v.t.",(IF(D406&lt;=RecapLineair!$H$12,"ja","nee")))</f>
        <v>n.v.t.</v>
      </c>
      <c r="H406" s="4">
        <f t="shared" si="63"/>
        <v>0.25000000002512479</v>
      </c>
      <c r="I406" s="4"/>
      <c r="J406" s="5">
        <f>IF(D406=0,0,ROUND(+H406*RecapLineair!$H$13/12,2))</f>
        <v>0</v>
      </c>
      <c r="K406" s="4"/>
      <c r="L406" s="4">
        <f>IF(E406="ja",0,IF(D406=0,0,(MIN(ROUND(IF(Selectie!$A$4=2,+RecapLineair!$L$20-J406,(IF(Selectie!$A$4=1,(RecapLineair!$H$14-RecapLineair!$H$15)/(RecapLineair!$H$11-RecapLineair!$H$12),0))),2),H406))))</f>
        <v>0</v>
      </c>
      <c r="M406" s="4"/>
      <c r="N406" s="4">
        <f t="shared" si="48"/>
        <v>0</v>
      </c>
      <c r="O406" s="4"/>
      <c r="P406" s="4">
        <f t="shared" si="62"/>
        <v>0.25000000002512479</v>
      </c>
    </row>
    <row r="407" spans="1:16" x14ac:dyDescent="0.25">
      <c r="B407" s="3">
        <f t="shared" si="61"/>
        <v>9345</v>
      </c>
      <c r="C407">
        <v>296</v>
      </c>
      <c r="D407">
        <f>IF(D406=0,0,IF(D406+1&gt;RecapLineair!H$11,0,D406+1))</f>
        <v>0</v>
      </c>
      <c r="E407" s="16" t="str">
        <f>IF(D407=0,"n.v.t.",IF(RecapLineair!$I$22&lt;A$400,"nee",G407))</f>
        <v>n.v.t.</v>
      </c>
      <c r="F407" s="16">
        <f>IF(A$400=RecapLineair!$I$22,RecapLineair!$H$23,99)</f>
        <v>99</v>
      </c>
      <c r="G407" s="16" t="str">
        <f>IF(D407=0,"n.v.t.",(IF(D407&lt;=RecapLineair!$H$12,"ja","nee")))</f>
        <v>n.v.t.</v>
      </c>
      <c r="H407" s="4">
        <f t="shared" si="63"/>
        <v>0.25000000002512479</v>
      </c>
      <c r="I407" s="4"/>
      <c r="J407" s="5">
        <f>IF(D407=0,0,ROUND(+H407*RecapLineair!$H$13/12,2))</f>
        <v>0</v>
      </c>
      <c r="K407" s="4"/>
      <c r="L407" s="4">
        <f>IF(E407="ja",0,IF(D407=0,0,(MIN(ROUND(IF(Selectie!$A$4=2,+RecapLineair!$L$20-J407,(IF(Selectie!$A$4=1,(RecapLineair!$H$14-RecapLineair!$H$15)/(RecapLineair!$H$11-RecapLineair!$H$12),0))),2),H407))))</f>
        <v>0</v>
      </c>
      <c r="M407" s="4"/>
      <c r="N407" s="4">
        <f t="shared" si="48"/>
        <v>0</v>
      </c>
      <c r="O407" s="4"/>
      <c r="P407" s="4">
        <f t="shared" si="62"/>
        <v>0.25000000002512479</v>
      </c>
    </row>
    <row r="408" spans="1:16" x14ac:dyDescent="0.25">
      <c r="B408" s="3">
        <f t="shared" si="61"/>
        <v>9376</v>
      </c>
      <c r="C408">
        <v>297</v>
      </c>
      <c r="D408">
        <f>IF(D407=0,0,IF(D407+1&gt;RecapLineair!H$11,0,D407+1))</f>
        <v>0</v>
      </c>
      <c r="E408" s="16" t="str">
        <f>IF(D408=0,"n.v.t.",IF(RecapLineair!$I$22&lt;A$400,"nee",G408))</f>
        <v>n.v.t.</v>
      </c>
      <c r="F408" s="16">
        <f>IF(A$400=RecapLineair!$I$22,RecapLineair!$H$23,99)</f>
        <v>99</v>
      </c>
      <c r="G408" s="16" t="str">
        <f>IF(D408=0,"n.v.t.",(IF(D408&lt;=RecapLineair!$H$12,"ja","nee")))</f>
        <v>n.v.t.</v>
      </c>
      <c r="H408" s="4">
        <f t="shared" si="63"/>
        <v>0.25000000002512479</v>
      </c>
      <c r="I408" s="4"/>
      <c r="J408" s="5">
        <f>IF(D408=0,0,ROUND(+H408*RecapLineair!$H$13/12,2))</f>
        <v>0</v>
      </c>
      <c r="K408" s="4"/>
      <c r="L408" s="4">
        <f>IF(E408="ja",0,IF(D408=0,0,(MIN(ROUND(IF(Selectie!$A$4=2,+RecapLineair!$L$20-J408,(IF(Selectie!$A$4=1,(RecapLineair!$H$14-RecapLineair!$H$15)/(RecapLineair!$H$11-RecapLineair!$H$12),0))),2),H408))))</f>
        <v>0</v>
      </c>
      <c r="M408" s="4"/>
      <c r="N408" s="4">
        <f t="shared" si="48"/>
        <v>0</v>
      </c>
      <c r="O408" s="4"/>
      <c r="P408" s="4">
        <f t="shared" si="62"/>
        <v>0.25000000002512479</v>
      </c>
    </row>
    <row r="409" spans="1:16" x14ac:dyDescent="0.25">
      <c r="B409" s="3">
        <f t="shared" si="61"/>
        <v>9406</v>
      </c>
      <c r="C409">
        <v>298</v>
      </c>
      <c r="D409">
        <f>IF(D408=0,0,IF(D408+1&gt;RecapLineair!H$11,0,D408+1))</f>
        <v>0</v>
      </c>
      <c r="E409" s="16" t="str">
        <f>IF(D409=0,"n.v.t.",IF(RecapLineair!$I$22&lt;A$400,"nee",G409))</f>
        <v>n.v.t.</v>
      </c>
      <c r="F409" s="16">
        <f>IF(A$400=RecapLineair!$I$22,RecapLineair!$H$23,99)</f>
        <v>99</v>
      </c>
      <c r="G409" s="16" t="str">
        <f>IF(D409=0,"n.v.t.",(IF(D409&lt;=RecapLineair!$H$12,"ja","nee")))</f>
        <v>n.v.t.</v>
      </c>
      <c r="H409" s="4">
        <f t="shared" si="63"/>
        <v>0.25000000002512479</v>
      </c>
      <c r="I409" s="4"/>
      <c r="J409" s="5">
        <f>IF(D409=0,0,ROUND(+H409*RecapLineair!$H$13/12,2))</f>
        <v>0</v>
      </c>
      <c r="K409" s="4"/>
      <c r="L409" s="4">
        <f>IF(E409="ja",0,IF(D409=0,0,(MIN(ROUND(IF(Selectie!$A$4=2,+RecapLineair!$L$20-J409,(IF(Selectie!$A$4=1,(RecapLineair!$H$14-RecapLineair!$H$15)/(RecapLineair!$H$11-RecapLineair!$H$12),0))),2),H409))))</f>
        <v>0</v>
      </c>
      <c r="M409" s="4"/>
      <c r="N409" s="4">
        <f t="shared" ref="N409:N477" si="64">J409+L409</f>
        <v>0</v>
      </c>
      <c r="O409" s="4"/>
      <c r="P409" s="4">
        <f t="shared" si="62"/>
        <v>0.25000000002512479</v>
      </c>
    </row>
    <row r="410" spans="1:16" x14ac:dyDescent="0.25">
      <c r="B410" s="3">
        <f t="shared" si="61"/>
        <v>9437</v>
      </c>
      <c r="C410">
        <v>299</v>
      </c>
      <c r="D410">
        <f>IF(D409=0,0,IF(D409+1&gt;RecapLineair!H$11,0,D409+1))</f>
        <v>0</v>
      </c>
      <c r="E410" s="16" t="str">
        <f>IF(D410=0,"n.v.t.",IF(RecapLineair!$I$22&lt;A$400,"nee",G410))</f>
        <v>n.v.t.</v>
      </c>
      <c r="F410" s="16">
        <f>IF(A$400=RecapLineair!$I$22,RecapLineair!$H$23,99)</f>
        <v>99</v>
      </c>
      <c r="G410" s="16" t="str">
        <f>IF(D410=0,"n.v.t.",(IF(D410&lt;=RecapLineair!$H$12,"ja","nee")))</f>
        <v>n.v.t.</v>
      </c>
      <c r="H410" s="4">
        <f t="shared" si="63"/>
        <v>0.25000000002512479</v>
      </c>
      <c r="I410" s="4"/>
      <c r="J410" s="5">
        <f>IF(D410=0,0,ROUND(+H410*RecapLineair!$H$13/12,2))</f>
        <v>0</v>
      </c>
      <c r="K410" s="4"/>
      <c r="L410" s="4">
        <f>IF(E410="ja",0,IF(D410=0,0,(MIN(ROUND(IF(Selectie!$A$4=2,+RecapLineair!$L$20-J410,(IF(Selectie!$A$4=1,(RecapLineair!$H$14-RecapLineair!$H$15)/(RecapLineair!$H$11-RecapLineair!$H$12),0))),2),H410))))</f>
        <v>0</v>
      </c>
      <c r="M410" s="4"/>
      <c r="N410" s="4">
        <f t="shared" si="64"/>
        <v>0</v>
      </c>
      <c r="O410" s="4"/>
      <c r="P410" s="4">
        <f t="shared" si="62"/>
        <v>0.25000000002512479</v>
      </c>
    </row>
    <row r="411" spans="1:16" x14ac:dyDescent="0.25">
      <c r="B411" s="3">
        <f t="shared" si="61"/>
        <v>9467</v>
      </c>
      <c r="C411">
        <v>300</v>
      </c>
      <c r="D411">
        <f>IF(D410=0,0,IF(D410+1&gt;RecapLineair!H$11,0,D410+1))</f>
        <v>0</v>
      </c>
      <c r="E411" s="16" t="str">
        <f>IF(D411=0,"n.v.t.",IF(RecapLineair!$I$22&lt;A$400,"nee",G411))</f>
        <v>n.v.t.</v>
      </c>
      <c r="F411" s="16">
        <f>IF(A$400=RecapLineair!$I$22,RecapLineair!$H$23,99)</f>
        <v>99</v>
      </c>
      <c r="G411" s="16" t="str">
        <f>IF(D411=0,"n.v.t.",(IF(D411&lt;=RecapLineair!$H$12,"ja","nee")))</f>
        <v>n.v.t.</v>
      </c>
      <c r="H411" s="4">
        <f t="shared" si="63"/>
        <v>0.25000000002512479</v>
      </c>
      <c r="I411" s="4"/>
      <c r="J411" s="5">
        <f>IF(D411=0,0,ROUND(+H411*RecapLineair!$H$13/12,2))</f>
        <v>0</v>
      </c>
      <c r="K411" s="4"/>
      <c r="L411" s="4">
        <f>IF(E411="ja",0,IF(D411=0,0,(MIN(ROUND(IF(Selectie!$A$4=2,+RecapLineair!$L$20-J411,(IF(Selectie!$A$4=1,(RecapLineair!$H$14-RecapLineair!$H$15)/(RecapLineair!$H$11-RecapLineair!$H$12),0))),2),H411))))</f>
        <v>0</v>
      </c>
      <c r="M411" s="4"/>
      <c r="N411" s="4">
        <f t="shared" si="64"/>
        <v>0</v>
      </c>
      <c r="O411" s="4"/>
      <c r="P411" s="4">
        <f t="shared" si="62"/>
        <v>0.25000000002512479</v>
      </c>
    </row>
    <row r="412" spans="1:16" x14ac:dyDescent="0.25">
      <c r="B412" s="3"/>
      <c r="E412" s="16"/>
      <c r="F412" s="16"/>
      <c r="G412" s="16"/>
      <c r="H412" s="4"/>
      <c r="I412" s="29"/>
      <c r="J412" s="28">
        <f>SUM(J400:J411)</f>
        <v>0</v>
      </c>
      <c r="K412" s="29"/>
      <c r="L412" s="28">
        <f>SUM(L400:L411)</f>
        <v>0</v>
      </c>
      <c r="M412" s="29"/>
      <c r="N412" s="28">
        <f>J412+L412</f>
        <v>0</v>
      </c>
      <c r="O412" s="29"/>
      <c r="P412" s="4"/>
    </row>
    <row r="413" spans="1:16" x14ac:dyDescent="0.25">
      <c r="B413" s="3"/>
      <c r="E413" s="16"/>
      <c r="F413" s="16"/>
      <c r="G413" s="16"/>
      <c r="H413" s="4"/>
      <c r="I413" s="29"/>
      <c r="J413" s="29"/>
      <c r="K413" s="29"/>
      <c r="L413" s="29"/>
      <c r="M413" s="29"/>
      <c r="N413" s="29"/>
      <c r="O413" s="29"/>
      <c r="P413" s="4"/>
    </row>
    <row r="414" spans="1:16" x14ac:dyDescent="0.25">
      <c r="A414" s="2">
        <f>A400+1</f>
        <v>2044</v>
      </c>
      <c r="B414" s="3">
        <f t="shared" ref="B414:B425" si="65">DATE(1,C414,1)</f>
        <v>9498</v>
      </c>
      <c r="C414">
        <v>301</v>
      </c>
      <c r="D414">
        <f>IF(D411=0,0,IF(D411+1&gt;RecapLineair!H$11,0,D411+1))</f>
        <v>0</v>
      </c>
      <c r="E414" s="16" t="str">
        <f>IF(D414=0,"n.v.t.",IF(RecapLineair!$I$22&lt;A$414,"nee",G414))</f>
        <v>n.v.t.</v>
      </c>
      <c r="F414" s="16">
        <f>IF(A$414=RecapLineair!$I$22,RecapLineair!$H$23,99)</f>
        <v>99</v>
      </c>
      <c r="G414" s="16" t="str">
        <f>IF(D414=0,"n.v.t.",(IF(D414&lt;=RecapLineair!$H$12,"ja","nee")))</f>
        <v>n.v.t.</v>
      </c>
      <c r="H414" s="4">
        <f>+P411</f>
        <v>0.25000000002512479</v>
      </c>
      <c r="I414" s="4"/>
      <c r="J414" s="5">
        <f>IF(D414=0,0,ROUND(+H414*RecapLineair!$H$13/12,2))</f>
        <v>0</v>
      </c>
      <c r="K414" s="4"/>
      <c r="L414" s="4">
        <f>IF(E414="ja",0,IF(D414=0,0,(MIN(ROUND(IF(Selectie!$A$4=2,+RecapLineair!$L$20-J414,(IF(Selectie!$A$4=1,(RecapLineair!$H$14-RecapLineair!$H$15)/(RecapLineair!$H$11-RecapLineair!$H$12),0))),2),H414))))</f>
        <v>0</v>
      </c>
      <c r="M414" s="4"/>
      <c r="N414" s="4">
        <f t="shared" si="64"/>
        <v>0</v>
      </c>
      <c r="O414" s="4"/>
      <c r="P414" s="4">
        <f t="shared" ref="P414:P425" si="66">+H414-L414</f>
        <v>0.25000000002512479</v>
      </c>
    </row>
    <row r="415" spans="1:16" x14ac:dyDescent="0.25">
      <c r="B415" s="3">
        <f t="shared" si="65"/>
        <v>9529</v>
      </c>
      <c r="C415">
        <v>302</v>
      </c>
      <c r="D415">
        <f>IF(D414=0,0,IF(D414+1&gt;RecapLineair!H$11,0,D414+1))</f>
        <v>0</v>
      </c>
      <c r="E415" s="16" t="str">
        <f>IF(D415=0,"n.v.t.",IF(RecapLineair!$I$22&lt;A$414,"nee",G415))</f>
        <v>n.v.t.</v>
      </c>
      <c r="F415" s="16">
        <f>IF(A$414=RecapLineair!$I$22,RecapLineair!$H$23,99)</f>
        <v>99</v>
      </c>
      <c r="G415" s="16" t="str">
        <f>IF(D415=0,"n.v.t.",(IF(D415&lt;=RecapLineair!$H$12,"ja","nee")))</f>
        <v>n.v.t.</v>
      </c>
      <c r="H415" s="4">
        <f t="shared" ref="H415:H425" si="67">+P414</f>
        <v>0.25000000002512479</v>
      </c>
      <c r="I415" s="4"/>
      <c r="J415" s="5">
        <f>IF(D415=0,0,ROUND(+H415*RecapLineair!$H$13/12,2))</f>
        <v>0</v>
      </c>
      <c r="K415" s="4"/>
      <c r="L415" s="4">
        <f>IF(E415="ja",0,IF(D415=0,0,(MIN(ROUND(IF(Selectie!$A$4=2,+RecapLineair!$L$20-J415,(IF(Selectie!$A$4=1,(RecapLineair!$H$14-RecapLineair!$H$15)/(RecapLineair!$H$11-RecapLineair!$H$12),0))),2),H415))))</f>
        <v>0</v>
      </c>
      <c r="M415" s="4"/>
      <c r="N415" s="4">
        <f t="shared" si="64"/>
        <v>0</v>
      </c>
      <c r="O415" s="4"/>
      <c r="P415" s="4">
        <f t="shared" si="66"/>
        <v>0.25000000002512479</v>
      </c>
    </row>
    <row r="416" spans="1:16" x14ac:dyDescent="0.25">
      <c r="B416" s="3">
        <f t="shared" si="65"/>
        <v>9557</v>
      </c>
      <c r="C416">
        <v>303</v>
      </c>
      <c r="D416">
        <f>IF(D415=0,0,IF(D415+1&gt;RecapLineair!H$11,0,D415+1))</f>
        <v>0</v>
      </c>
      <c r="E416" s="16" t="str">
        <f>IF(D416=0,"n.v.t.",IF(RecapLineair!$I$22&lt;A$414,"nee",G416))</f>
        <v>n.v.t.</v>
      </c>
      <c r="F416" s="16">
        <f>IF(A$414=RecapLineair!$I$22,RecapLineair!$H$23,99)</f>
        <v>99</v>
      </c>
      <c r="G416" s="16" t="str">
        <f>IF(D416=0,"n.v.t.",(IF(D416&lt;=RecapLineair!$H$12,"ja","nee")))</f>
        <v>n.v.t.</v>
      </c>
      <c r="H416" s="4">
        <f t="shared" si="67"/>
        <v>0.25000000002512479</v>
      </c>
      <c r="I416" s="4"/>
      <c r="J416" s="5">
        <f>IF(D416=0,0,ROUND(+H416*RecapLineair!$H$13/12,2))</f>
        <v>0</v>
      </c>
      <c r="K416" s="4"/>
      <c r="L416" s="4">
        <f>IF(E416="ja",0,IF(D416=0,0,(MIN(ROUND(IF(Selectie!$A$4=2,+RecapLineair!$L$20-J416,(IF(Selectie!$A$4=1,(RecapLineair!$H$14-RecapLineair!$H$15)/(RecapLineair!$H$11-RecapLineair!$H$12),0))),2),H416))))</f>
        <v>0</v>
      </c>
      <c r="M416" s="4"/>
      <c r="N416" s="4">
        <f t="shared" si="64"/>
        <v>0</v>
      </c>
      <c r="O416" s="4"/>
      <c r="P416" s="4">
        <f t="shared" si="66"/>
        <v>0.25000000002512479</v>
      </c>
    </row>
    <row r="417" spans="1:16" x14ac:dyDescent="0.25">
      <c r="B417" s="3">
        <f t="shared" si="65"/>
        <v>9588</v>
      </c>
      <c r="C417">
        <v>304</v>
      </c>
      <c r="D417">
        <f>IF(D416=0,0,IF(D416+1&gt;RecapLineair!H$11,0,D416+1))</f>
        <v>0</v>
      </c>
      <c r="E417" s="16" t="str">
        <f>IF(D417=0,"n.v.t.",IF(RecapLineair!$I$22&lt;A$414,"nee",G417))</f>
        <v>n.v.t.</v>
      </c>
      <c r="F417" s="16">
        <f>IF(A$414=RecapLineair!$I$22,RecapLineair!$H$23,99)</f>
        <v>99</v>
      </c>
      <c r="G417" s="16" t="str">
        <f>IF(D417=0,"n.v.t.",(IF(D417&lt;=RecapLineair!$H$12,"ja","nee")))</f>
        <v>n.v.t.</v>
      </c>
      <c r="H417" s="4">
        <f t="shared" si="67"/>
        <v>0.25000000002512479</v>
      </c>
      <c r="I417" s="4"/>
      <c r="J417" s="5">
        <f>IF(D417=0,0,ROUND(+H417*RecapLineair!$H$13/12,2))</f>
        <v>0</v>
      </c>
      <c r="K417" s="4"/>
      <c r="L417" s="4">
        <f>IF(E417="ja",0,IF(D417=0,0,(MIN(ROUND(IF(Selectie!$A$4=2,+RecapLineair!$L$20-J417,(IF(Selectie!$A$4=1,(RecapLineair!$H$14-RecapLineair!$H$15)/(RecapLineair!$H$11-RecapLineair!$H$12),0))),2),H417))))</f>
        <v>0</v>
      </c>
      <c r="M417" s="4"/>
      <c r="N417" s="4">
        <f t="shared" si="64"/>
        <v>0</v>
      </c>
      <c r="O417" s="4"/>
      <c r="P417" s="4">
        <f t="shared" si="66"/>
        <v>0.25000000002512479</v>
      </c>
    </row>
    <row r="418" spans="1:16" x14ac:dyDescent="0.25">
      <c r="B418" s="3">
        <f t="shared" si="65"/>
        <v>9618</v>
      </c>
      <c r="C418">
        <v>305</v>
      </c>
      <c r="D418">
        <f>IF(D417=0,0,IF(D417+1&gt;RecapLineair!H$11,0,D417+1))</f>
        <v>0</v>
      </c>
      <c r="E418" s="16" t="str">
        <f>IF(D418=0,"n.v.t.",IF(RecapLineair!$I$22&lt;A$414,"nee",G418))</f>
        <v>n.v.t.</v>
      </c>
      <c r="F418" s="16">
        <f>IF(A$414=RecapLineair!$I$22,RecapLineair!$H$23,99)</f>
        <v>99</v>
      </c>
      <c r="G418" s="16" t="str">
        <f>IF(D418=0,"n.v.t.",(IF(D418&lt;=RecapLineair!$H$12,"ja","nee")))</f>
        <v>n.v.t.</v>
      </c>
      <c r="H418" s="4">
        <f t="shared" si="67"/>
        <v>0.25000000002512479</v>
      </c>
      <c r="I418" s="4"/>
      <c r="J418" s="5">
        <f>IF(D418=0,0,ROUND(+H418*RecapLineair!$H$13/12,2))</f>
        <v>0</v>
      </c>
      <c r="K418" s="4"/>
      <c r="L418" s="4">
        <f>IF(E418="ja",0,IF(D418=0,0,(MIN(ROUND(IF(Selectie!$A$4=2,+RecapLineair!$L$20-J418,(IF(Selectie!$A$4=1,(RecapLineair!$H$14-RecapLineair!$H$15)/(RecapLineair!$H$11-RecapLineair!$H$12),0))),2),H418))))</f>
        <v>0</v>
      </c>
      <c r="M418" s="4"/>
      <c r="N418" s="4">
        <f t="shared" si="64"/>
        <v>0</v>
      </c>
      <c r="O418" s="4"/>
      <c r="P418" s="4">
        <f t="shared" si="66"/>
        <v>0.25000000002512479</v>
      </c>
    </row>
    <row r="419" spans="1:16" x14ac:dyDescent="0.25">
      <c r="B419" s="3">
        <f t="shared" si="65"/>
        <v>9649</v>
      </c>
      <c r="C419">
        <v>306</v>
      </c>
      <c r="D419">
        <f>IF(D418=0,0,IF(D418+1&gt;RecapLineair!H$11,0,D418+1))</f>
        <v>0</v>
      </c>
      <c r="E419" s="16" t="str">
        <f>IF(D419=0,"n.v.t.",IF(RecapLineair!$I$22&lt;A$414,"nee",G419))</f>
        <v>n.v.t.</v>
      </c>
      <c r="F419" s="16">
        <f>IF(A$414=RecapLineair!$I$22,RecapLineair!$H$23,99)</f>
        <v>99</v>
      </c>
      <c r="G419" s="16" t="str">
        <f>IF(D419=0,"n.v.t.",(IF(D419&lt;=RecapLineair!$H$12,"ja","nee")))</f>
        <v>n.v.t.</v>
      </c>
      <c r="H419" s="4">
        <f t="shared" si="67"/>
        <v>0.25000000002512479</v>
      </c>
      <c r="I419" s="4"/>
      <c r="J419" s="5">
        <f>IF(D419=0,0,ROUND(+H419*RecapLineair!$H$13/12,2))</f>
        <v>0</v>
      </c>
      <c r="K419" s="4"/>
      <c r="L419" s="4">
        <f>IF(E419="ja",0,IF(D419=0,0,(MIN(ROUND(IF(Selectie!$A$4=2,+RecapLineair!$L$20-J419,(IF(Selectie!$A$4=1,(RecapLineair!$H$14-RecapLineair!$H$15)/(RecapLineair!$H$11-RecapLineair!$H$12),0))),2),H419))))</f>
        <v>0</v>
      </c>
      <c r="M419" s="4"/>
      <c r="N419" s="4">
        <f t="shared" si="64"/>
        <v>0</v>
      </c>
      <c r="O419" s="4"/>
      <c r="P419" s="4">
        <f t="shared" si="66"/>
        <v>0.25000000002512479</v>
      </c>
    </row>
    <row r="420" spans="1:16" x14ac:dyDescent="0.25">
      <c r="B420" s="3">
        <f t="shared" si="65"/>
        <v>9679</v>
      </c>
      <c r="C420">
        <v>307</v>
      </c>
      <c r="D420">
        <f>IF(D419=0,0,IF(D419+1&gt;RecapLineair!H$11,0,D419+1))</f>
        <v>0</v>
      </c>
      <c r="E420" s="16" t="str">
        <f>IF(D420=0,"n.v.t.",IF(RecapLineair!$I$22&lt;A$414,"nee",G420))</f>
        <v>n.v.t.</v>
      </c>
      <c r="F420" s="16">
        <f>IF(A$414=RecapLineair!$I$22,RecapLineair!$H$23,99)</f>
        <v>99</v>
      </c>
      <c r="G420" s="16" t="str">
        <f>IF(D420=0,"n.v.t.",(IF(D420&lt;=RecapLineair!$H$12,"ja","nee")))</f>
        <v>n.v.t.</v>
      </c>
      <c r="H420" s="4">
        <f t="shared" si="67"/>
        <v>0.25000000002512479</v>
      </c>
      <c r="I420" s="4"/>
      <c r="J420" s="5">
        <f>IF(D420=0,0,ROUND(+H420*RecapLineair!$H$13/12,2))</f>
        <v>0</v>
      </c>
      <c r="K420" s="4"/>
      <c r="L420" s="4">
        <f>IF(E420="ja",0,IF(D420=0,0,(MIN(ROUND(IF(Selectie!$A$4=2,+RecapLineair!$L$20-J420,(IF(Selectie!$A$4=1,(RecapLineair!$H$14-RecapLineair!$H$15)/(RecapLineair!$H$11-RecapLineair!$H$12),0))),2),H420))))</f>
        <v>0</v>
      </c>
      <c r="M420" s="4"/>
      <c r="N420" s="4">
        <f t="shared" si="64"/>
        <v>0</v>
      </c>
      <c r="O420" s="4"/>
      <c r="P420" s="4">
        <f t="shared" si="66"/>
        <v>0.25000000002512479</v>
      </c>
    </row>
    <row r="421" spans="1:16" x14ac:dyDescent="0.25">
      <c r="B421" s="3">
        <f t="shared" si="65"/>
        <v>9710</v>
      </c>
      <c r="C421">
        <v>308</v>
      </c>
      <c r="D421">
        <f>IF(D420=0,0,IF(D420+1&gt;RecapLineair!H$11,0,D420+1))</f>
        <v>0</v>
      </c>
      <c r="E421" s="16" t="str">
        <f>IF(D421=0,"n.v.t.",IF(RecapLineair!$I$22&lt;A$414,"nee",G421))</f>
        <v>n.v.t.</v>
      </c>
      <c r="F421" s="16">
        <f>IF(A$414=RecapLineair!$I$22,RecapLineair!$H$23,99)</f>
        <v>99</v>
      </c>
      <c r="G421" s="16" t="str">
        <f>IF(D421=0,"n.v.t.",(IF(D421&lt;=RecapLineair!$H$12,"ja","nee")))</f>
        <v>n.v.t.</v>
      </c>
      <c r="H421" s="4">
        <f t="shared" si="67"/>
        <v>0.25000000002512479</v>
      </c>
      <c r="I421" s="4"/>
      <c r="J421" s="5">
        <f>IF(D421=0,0,ROUND(+H421*RecapLineair!$H$13/12,2))</f>
        <v>0</v>
      </c>
      <c r="K421" s="4"/>
      <c r="L421" s="4">
        <f>IF(E421="ja",0,IF(D421=0,0,(MIN(ROUND(IF(Selectie!$A$4=2,+RecapLineair!$L$20-J421,(IF(Selectie!$A$4=1,(RecapLineair!$H$14-RecapLineair!$H$15)/(RecapLineair!$H$11-RecapLineair!$H$12),0))),2),H421))))</f>
        <v>0</v>
      </c>
      <c r="M421" s="4"/>
      <c r="N421" s="4">
        <f t="shared" si="64"/>
        <v>0</v>
      </c>
      <c r="O421" s="4"/>
      <c r="P421" s="4">
        <f t="shared" si="66"/>
        <v>0.25000000002512479</v>
      </c>
    </row>
    <row r="422" spans="1:16" x14ac:dyDescent="0.25">
      <c r="B422" s="3">
        <f t="shared" si="65"/>
        <v>9741</v>
      </c>
      <c r="C422">
        <v>309</v>
      </c>
      <c r="D422">
        <f>IF(D421=0,0,IF(D421+1&gt;RecapLineair!H$11,0,D421+1))</f>
        <v>0</v>
      </c>
      <c r="E422" s="16" t="str">
        <f>IF(D422=0,"n.v.t.",IF(RecapLineair!$I$22&lt;A$414,"nee",G422))</f>
        <v>n.v.t.</v>
      </c>
      <c r="F422" s="16">
        <f>IF(A$414=RecapLineair!$I$22,RecapLineair!$H$23,99)</f>
        <v>99</v>
      </c>
      <c r="G422" s="16" t="str">
        <f>IF(D422=0,"n.v.t.",(IF(D422&lt;=RecapLineair!$H$12,"ja","nee")))</f>
        <v>n.v.t.</v>
      </c>
      <c r="H422" s="4">
        <f t="shared" si="67"/>
        <v>0.25000000002512479</v>
      </c>
      <c r="I422" s="4"/>
      <c r="J422" s="5">
        <f>IF(D422=0,0,ROUND(+H422*RecapLineair!$H$13/12,2))</f>
        <v>0</v>
      </c>
      <c r="K422" s="4"/>
      <c r="L422" s="4">
        <f>IF(E422="ja",0,IF(D422=0,0,(MIN(ROUND(IF(Selectie!$A$4=2,+RecapLineair!$L$20-J422,(IF(Selectie!$A$4=1,(RecapLineair!$H$14-RecapLineair!$H$15)/(RecapLineair!$H$11-RecapLineair!$H$12),0))),2),H422))))</f>
        <v>0</v>
      </c>
      <c r="M422" s="4"/>
      <c r="N422" s="4">
        <f t="shared" si="64"/>
        <v>0</v>
      </c>
      <c r="O422" s="4"/>
      <c r="P422" s="4">
        <f t="shared" si="66"/>
        <v>0.25000000002512479</v>
      </c>
    </row>
    <row r="423" spans="1:16" x14ac:dyDescent="0.25">
      <c r="B423" s="3">
        <f t="shared" si="65"/>
        <v>9771</v>
      </c>
      <c r="C423">
        <v>310</v>
      </c>
      <c r="D423">
        <f>IF(D422=0,0,IF(D422+1&gt;RecapLineair!H$11,0,D422+1))</f>
        <v>0</v>
      </c>
      <c r="E423" s="16" t="str">
        <f>IF(D423=0,"n.v.t.",IF(RecapLineair!$I$22&lt;A$414,"nee",G423))</f>
        <v>n.v.t.</v>
      </c>
      <c r="F423" s="16">
        <f>IF(A$414=RecapLineair!$I$22,RecapLineair!$H$23,99)</f>
        <v>99</v>
      </c>
      <c r="G423" s="16" t="str">
        <f>IF(D423=0,"n.v.t.",(IF(D423&lt;=RecapLineair!$H$12,"ja","nee")))</f>
        <v>n.v.t.</v>
      </c>
      <c r="H423" s="4">
        <f t="shared" si="67"/>
        <v>0.25000000002512479</v>
      </c>
      <c r="I423" s="4"/>
      <c r="J423" s="5">
        <f>IF(D423=0,0,ROUND(+H423*RecapLineair!$H$13/12,2))</f>
        <v>0</v>
      </c>
      <c r="K423" s="4"/>
      <c r="L423" s="4">
        <f>IF(E423="ja",0,IF(D423=0,0,(MIN(ROUND(IF(Selectie!$A$4=2,+RecapLineair!$L$20-J423,(IF(Selectie!$A$4=1,(RecapLineair!$H$14-RecapLineair!$H$15)/(RecapLineair!$H$11-RecapLineair!$H$12),0))),2),H423))))</f>
        <v>0</v>
      </c>
      <c r="M423" s="4"/>
      <c r="N423" s="4">
        <f t="shared" si="64"/>
        <v>0</v>
      </c>
      <c r="O423" s="4"/>
      <c r="P423" s="4">
        <f t="shared" si="66"/>
        <v>0.25000000002512479</v>
      </c>
    </row>
    <row r="424" spans="1:16" x14ac:dyDescent="0.25">
      <c r="B424" s="3">
        <f t="shared" si="65"/>
        <v>9802</v>
      </c>
      <c r="C424">
        <v>311</v>
      </c>
      <c r="D424">
        <f>IF(D423=0,0,IF(D423+1&gt;RecapLineair!H$11,0,D423+1))</f>
        <v>0</v>
      </c>
      <c r="E424" s="16" t="str">
        <f>IF(D424=0,"n.v.t.",IF(RecapLineair!$I$22&lt;A$414,"nee",G424))</f>
        <v>n.v.t.</v>
      </c>
      <c r="F424" s="16">
        <f>IF(A$414=RecapLineair!$I$22,RecapLineair!$H$23,99)</f>
        <v>99</v>
      </c>
      <c r="G424" s="16" t="str">
        <f>IF(D424=0,"n.v.t.",(IF(D424&lt;=RecapLineair!$H$12,"ja","nee")))</f>
        <v>n.v.t.</v>
      </c>
      <c r="H424" s="4">
        <f t="shared" si="67"/>
        <v>0.25000000002512479</v>
      </c>
      <c r="I424" s="4"/>
      <c r="J424" s="5">
        <f>IF(D424=0,0,ROUND(+H424*RecapLineair!$H$13/12,2))</f>
        <v>0</v>
      </c>
      <c r="K424" s="4"/>
      <c r="L424" s="4">
        <f>IF(E424="ja",0,IF(D424=0,0,(MIN(ROUND(IF(Selectie!$A$4=2,+RecapLineair!$L$20-J424,(IF(Selectie!$A$4=1,(RecapLineair!$H$14-RecapLineair!$H$15)/(RecapLineair!$H$11-RecapLineair!$H$12),0))),2),H424))))</f>
        <v>0</v>
      </c>
      <c r="M424" s="4"/>
      <c r="N424" s="4">
        <f t="shared" si="64"/>
        <v>0</v>
      </c>
      <c r="O424" s="4"/>
      <c r="P424" s="4">
        <f t="shared" si="66"/>
        <v>0.25000000002512479</v>
      </c>
    </row>
    <row r="425" spans="1:16" x14ac:dyDescent="0.25">
      <c r="B425" s="3">
        <f t="shared" si="65"/>
        <v>9832</v>
      </c>
      <c r="C425">
        <v>312</v>
      </c>
      <c r="D425">
        <f>IF(D424=0,0,IF(D424+1&gt;RecapLineair!H$11,0,D424+1))</f>
        <v>0</v>
      </c>
      <c r="E425" s="16" t="str">
        <f>IF(D425=0,"n.v.t.",IF(RecapLineair!$I$22&lt;A$414,"nee",G425))</f>
        <v>n.v.t.</v>
      </c>
      <c r="F425" s="16">
        <f>IF(A$414=RecapLineair!$I$22,RecapLineair!$H$23,99)</f>
        <v>99</v>
      </c>
      <c r="G425" s="16" t="str">
        <f>IF(D425=0,"n.v.t.",(IF(D425&lt;=RecapLineair!$H$12,"ja","nee")))</f>
        <v>n.v.t.</v>
      </c>
      <c r="H425" s="4">
        <f t="shared" si="67"/>
        <v>0.25000000002512479</v>
      </c>
      <c r="I425" s="4"/>
      <c r="J425" s="5">
        <f>IF(D425=0,0,ROUND(+H425*RecapLineair!$H$13/12,2))</f>
        <v>0</v>
      </c>
      <c r="K425" s="4"/>
      <c r="L425" s="4">
        <f>IF(E425="ja",0,IF(D425=0,0,(MIN(ROUND(IF(Selectie!$A$4=2,+RecapLineair!$L$20-J425,(IF(Selectie!$A$4=1,(RecapLineair!$H$14-RecapLineair!$H$15)/(RecapLineair!$H$11-RecapLineair!$H$12),0))),2),H425))))</f>
        <v>0</v>
      </c>
      <c r="M425" s="4"/>
      <c r="N425" s="4">
        <f t="shared" si="64"/>
        <v>0</v>
      </c>
      <c r="O425" s="4"/>
      <c r="P425" s="4">
        <f t="shared" si="66"/>
        <v>0.25000000002512479</v>
      </c>
    </row>
    <row r="426" spans="1:16" x14ac:dyDescent="0.25">
      <c r="B426" s="3"/>
      <c r="E426" s="16"/>
      <c r="F426" s="16"/>
      <c r="G426" s="16"/>
      <c r="H426" s="4"/>
      <c r="I426" s="29"/>
      <c r="J426" s="28">
        <f>SUM(J414:J425)</f>
        <v>0</v>
      </c>
      <c r="K426" s="29"/>
      <c r="L426" s="28">
        <f>SUM(L414:L425)</f>
        <v>0</v>
      </c>
      <c r="M426" s="29"/>
      <c r="N426" s="28">
        <f>J426+L426</f>
        <v>0</v>
      </c>
      <c r="O426" s="29"/>
      <c r="P426" s="4"/>
    </row>
    <row r="427" spans="1:16" x14ac:dyDescent="0.25">
      <c r="B427" s="3"/>
      <c r="E427" s="16"/>
      <c r="F427" s="16"/>
      <c r="G427" s="16"/>
      <c r="H427" s="4"/>
      <c r="I427" s="29"/>
      <c r="J427" s="29"/>
      <c r="K427" s="29"/>
      <c r="L427" s="29"/>
      <c r="M427" s="29"/>
      <c r="N427" s="29"/>
      <c r="O427" s="29"/>
      <c r="P427" s="4"/>
    </row>
    <row r="428" spans="1:16" x14ac:dyDescent="0.25">
      <c r="A428" s="2">
        <f>A414+1</f>
        <v>2045</v>
      </c>
      <c r="B428" s="3">
        <f t="shared" ref="B428:B439" si="68">DATE(1,C428,1)</f>
        <v>9863</v>
      </c>
      <c r="C428">
        <v>313</v>
      </c>
      <c r="D428">
        <f>IF(D425=0,0,IF(D425+1&gt;RecapLineair!H$11,0,D425+1))</f>
        <v>0</v>
      </c>
      <c r="E428" s="16" t="str">
        <f>IF(D428=0,"n.v.t.",IF(RecapLineair!$I$22&lt;A$428,"nee",G428))</f>
        <v>n.v.t.</v>
      </c>
      <c r="F428" s="16">
        <f>IF(A$428=RecapLineair!$I$22,RecapLineair!$H$23,99)</f>
        <v>99</v>
      </c>
      <c r="G428" s="16" t="str">
        <f>IF(D428=0,"n.v.t.",(IF(D428&lt;=RecapLineair!$H$12,"ja","nee")))</f>
        <v>n.v.t.</v>
      </c>
      <c r="H428" s="4">
        <f>+P425</f>
        <v>0.25000000002512479</v>
      </c>
      <c r="I428" s="4"/>
      <c r="J428" s="5">
        <f>IF(D428=0,0,ROUND(+H428*RecapLineair!$H$13/12,2))</f>
        <v>0</v>
      </c>
      <c r="K428" s="4"/>
      <c r="L428" s="4">
        <f>IF(E428="ja",0,IF(D428=0,0,(MIN(ROUND(IF(Selectie!$A$4=2,+RecapLineair!$L$20-J428,(IF(Selectie!$A$4=1,(RecapLineair!$H$14-RecapLineair!$H$15)/(RecapLineair!$H$11-RecapLineair!$H$12),0))),2),H428))))</f>
        <v>0</v>
      </c>
      <c r="M428" s="4"/>
      <c r="N428" s="4">
        <f t="shared" si="64"/>
        <v>0</v>
      </c>
      <c r="O428" s="4"/>
      <c r="P428" s="4">
        <f t="shared" ref="P428:P439" si="69">+H428-L428</f>
        <v>0.25000000002512479</v>
      </c>
    </row>
    <row r="429" spans="1:16" x14ac:dyDescent="0.25">
      <c r="B429" s="3">
        <f t="shared" si="68"/>
        <v>9894</v>
      </c>
      <c r="C429">
        <v>314</v>
      </c>
      <c r="D429">
        <f>IF(D428=0,0,IF(D428+1&gt;RecapLineair!H$11,0,D428+1))</f>
        <v>0</v>
      </c>
      <c r="E429" s="16" t="str">
        <f>IF(D429=0,"n.v.t.",IF(RecapLineair!$I$22&lt;A$428,"nee",G429))</f>
        <v>n.v.t.</v>
      </c>
      <c r="F429" s="16">
        <f>IF(A$428=RecapLineair!$I$22,RecapLineair!$H$23,99)</f>
        <v>99</v>
      </c>
      <c r="G429" s="16" t="str">
        <f>IF(D429=0,"n.v.t.",(IF(D429&lt;=RecapLineair!$H$12,"ja","nee")))</f>
        <v>n.v.t.</v>
      </c>
      <c r="H429" s="4">
        <f t="shared" ref="H429:H439" si="70">+P428</f>
        <v>0.25000000002512479</v>
      </c>
      <c r="I429" s="4"/>
      <c r="J429" s="5">
        <f>IF(D429=0,0,ROUND(+H429*RecapLineair!$H$13/12,2))</f>
        <v>0</v>
      </c>
      <c r="K429" s="4"/>
      <c r="L429" s="4">
        <f>IF(E429="ja",0,IF(D429=0,0,(MIN(ROUND(IF(Selectie!$A$4=2,+RecapLineair!$L$20-J429,(IF(Selectie!$A$4=1,(RecapLineair!$H$14-RecapLineair!$H$15)/(RecapLineair!$H$11-RecapLineair!$H$12),0))),2),H429))))</f>
        <v>0</v>
      </c>
      <c r="M429" s="4"/>
      <c r="N429" s="4">
        <f t="shared" si="64"/>
        <v>0</v>
      </c>
      <c r="O429" s="4"/>
      <c r="P429" s="4">
        <f t="shared" si="69"/>
        <v>0.25000000002512479</v>
      </c>
    </row>
    <row r="430" spans="1:16" x14ac:dyDescent="0.25">
      <c r="B430" s="3">
        <f t="shared" si="68"/>
        <v>9922</v>
      </c>
      <c r="C430">
        <v>315</v>
      </c>
      <c r="D430">
        <f>IF(D429=0,0,IF(D429+1&gt;RecapLineair!H$11,0,D429+1))</f>
        <v>0</v>
      </c>
      <c r="E430" s="16" t="str">
        <f>IF(D430=0,"n.v.t.",IF(RecapLineair!$I$22&lt;A$428,"nee",G430))</f>
        <v>n.v.t.</v>
      </c>
      <c r="F430" s="16">
        <f>IF(A$428=RecapLineair!$I$22,RecapLineair!$H$23,99)</f>
        <v>99</v>
      </c>
      <c r="G430" s="16" t="str">
        <f>IF(D430=0,"n.v.t.",(IF(D430&lt;=RecapLineair!$H$12,"ja","nee")))</f>
        <v>n.v.t.</v>
      </c>
      <c r="H430" s="4">
        <f t="shared" si="70"/>
        <v>0.25000000002512479</v>
      </c>
      <c r="I430" s="4"/>
      <c r="J430" s="5">
        <f>IF(D430=0,0,ROUND(+H430*RecapLineair!$H$13/12,2))</f>
        <v>0</v>
      </c>
      <c r="K430" s="4"/>
      <c r="L430" s="4">
        <f>IF(E430="ja",0,IF(D430=0,0,(MIN(ROUND(IF(Selectie!$A$4=2,+RecapLineair!$L$20-J430,(IF(Selectie!$A$4=1,(RecapLineair!$H$14-RecapLineair!$H$15)/(RecapLineair!$H$11-RecapLineair!$H$12),0))),2),H430))))</f>
        <v>0</v>
      </c>
      <c r="M430" s="4"/>
      <c r="N430" s="4">
        <f t="shared" si="64"/>
        <v>0</v>
      </c>
      <c r="O430" s="4"/>
      <c r="P430" s="4">
        <f t="shared" si="69"/>
        <v>0.25000000002512479</v>
      </c>
    </row>
    <row r="431" spans="1:16" x14ac:dyDescent="0.25">
      <c r="B431" s="3">
        <f t="shared" si="68"/>
        <v>9953</v>
      </c>
      <c r="C431">
        <v>316</v>
      </c>
      <c r="D431">
        <f>IF(D430=0,0,IF(D430+1&gt;RecapLineair!H$11,0,D430+1))</f>
        <v>0</v>
      </c>
      <c r="E431" s="16" t="str">
        <f>IF(D431=0,"n.v.t.",IF(RecapLineair!$I$22&lt;A$428,"nee",G431))</f>
        <v>n.v.t.</v>
      </c>
      <c r="F431" s="16">
        <f>IF(A$428=RecapLineair!$I$22,RecapLineair!$H$23,99)</f>
        <v>99</v>
      </c>
      <c r="G431" s="16" t="str">
        <f>IF(D431=0,"n.v.t.",(IF(D431&lt;=RecapLineair!$H$12,"ja","nee")))</f>
        <v>n.v.t.</v>
      </c>
      <c r="H431" s="4">
        <f t="shared" si="70"/>
        <v>0.25000000002512479</v>
      </c>
      <c r="I431" s="4"/>
      <c r="J431" s="5">
        <f>IF(D431=0,0,ROUND(+H431*RecapLineair!$H$13/12,2))</f>
        <v>0</v>
      </c>
      <c r="K431" s="4"/>
      <c r="L431" s="4">
        <f>IF(E431="ja",0,IF(D431=0,0,(MIN(ROUND(IF(Selectie!$A$4=2,+RecapLineair!$L$20-J431,(IF(Selectie!$A$4=1,(RecapLineair!$H$14-RecapLineair!$H$15)/(RecapLineair!$H$11-RecapLineair!$H$12),0))),2),H431))))</f>
        <v>0</v>
      </c>
      <c r="M431" s="4"/>
      <c r="N431" s="4">
        <f t="shared" si="64"/>
        <v>0</v>
      </c>
      <c r="O431" s="4"/>
      <c r="P431" s="4">
        <f t="shared" si="69"/>
        <v>0.25000000002512479</v>
      </c>
    </row>
    <row r="432" spans="1:16" x14ac:dyDescent="0.25">
      <c r="B432" s="3">
        <f t="shared" si="68"/>
        <v>9983</v>
      </c>
      <c r="C432">
        <v>317</v>
      </c>
      <c r="D432">
        <f>IF(D431=0,0,IF(D431+1&gt;RecapLineair!H$11,0,D431+1))</f>
        <v>0</v>
      </c>
      <c r="E432" s="16" t="str">
        <f>IF(D432=0,"n.v.t.",IF(RecapLineair!$I$22&lt;A$428,"nee",G432))</f>
        <v>n.v.t.</v>
      </c>
      <c r="F432" s="16">
        <f>IF(A$428=RecapLineair!$I$22,RecapLineair!$H$23,99)</f>
        <v>99</v>
      </c>
      <c r="G432" s="16" t="str">
        <f>IF(D432=0,"n.v.t.",(IF(D432&lt;=RecapLineair!$H$12,"ja","nee")))</f>
        <v>n.v.t.</v>
      </c>
      <c r="H432" s="4">
        <f t="shared" si="70"/>
        <v>0.25000000002512479</v>
      </c>
      <c r="I432" s="4"/>
      <c r="J432" s="5">
        <f>IF(D432=0,0,ROUND(+H432*RecapLineair!$H$13/12,2))</f>
        <v>0</v>
      </c>
      <c r="K432" s="4"/>
      <c r="L432" s="4">
        <f>IF(E432="ja",0,IF(D432=0,0,(MIN(ROUND(IF(Selectie!$A$4=2,+RecapLineair!$L$20-J432,(IF(Selectie!$A$4=1,(RecapLineair!$H$14-RecapLineair!$H$15)/(RecapLineair!$H$11-RecapLineair!$H$12),0))),2),H432))))</f>
        <v>0</v>
      </c>
      <c r="M432" s="4"/>
      <c r="N432" s="4">
        <f t="shared" si="64"/>
        <v>0</v>
      </c>
      <c r="O432" s="4"/>
      <c r="P432" s="4">
        <f t="shared" si="69"/>
        <v>0.25000000002512479</v>
      </c>
    </row>
    <row r="433" spans="1:16" x14ac:dyDescent="0.25">
      <c r="B433" s="3">
        <f t="shared" si="68"/>
        <v>10014</v>
      </c>
      <c r="C433">
        <v>318</v>
      </c>
      <c r="D433">
        <f>IF(D432=0,0,IF(D432+1&gt;RecapLineair!H$11,0,D432+1))</f>
        <v>0</v>
      </c>
      <c r="E433" s="16" t="str">
        <f>IF(D433=0,"n.v.t.",IF(RecapLineair!$I$22&lt;A$428,"nee",G433))</f>
        <v>n.v.t.</v>
      </c>
      <c r="F433" s="16">
        <f>IF(A$428=RecapLineair!$I$22,RecapLineair!$H$23,99)</f>
        <v>99</v>
      </c>
      <c r="G433" s="16" t="str">
        <f>IF(D433=0,"n.v.t.",(IF(D433&lt;=RecapLineair!$H$12,"ja","nee")))</f>
        <v>n.v.t.</v>
      </c>
      <c r="H433" s="4">
        <f t="shared" si="70"/>
        <v>0.25000000002512479</v>
      </c>
      <c r="I433" s="4"/>
      <c r="J433" s="5">
        <f>IF(D433=0,0,ROUND(+H433*RecapLineair!$H$13/12,2))</f>
        <v>0</v>
      </c>
      <c r="K433" s="4"/>
      <c r="L433" s="4">
        <f>IF(E433="ja",0,IF(D433=0,0,(MIN(ROUND(IF(Selectie!$A$4=2,+RecapLineair!$L$20-J433,(IF(Selectie!$A$4=1,(RecapLineair!$H$14-RecapLineair!$H$15)/(RecapLineair!$H$11-RecapLineair!$H$12),0))),2),H433))))</f>
        <v>0</v>
      </c>
      <c r="M433" s="4"/>
      <c r="N433" s="4">
        <f t="shared" si="64"/>
        <v>0</v>
      </c>
      <c r="O433" s="4"/>
      <c r="P433" s="4">
        <f t="shared" si="69"/>
        <v>0.25000000002512479</v>
      </c>
    </row>
    <row r="434" spans="1:16" x14ac:dyDescent="0.25">
      <c r="B434" s="3">
        <f t="shared" si="68"/>
        <v>10044</v>
      </c>
      <c r="C434">
        <v>319</v>
      </c>
      <c r="D434">
        <f>IF(D433=0,0,IF(D433+1&gt;RecapLineair!H$11,0,D433+1))</f>
        <v>0</v>
      </c>
      <c r="E434" s="16" t="str">
        <f>IF(D434=0,"n.v.t.",IF(RecapLineair!$I$22&lt;A$428,"nee",G434))</f>
        <v>n.v.t.</v>
      </c>
      <c r="F434" s="16">
        <f>IF(A$428=RecapLineair!$I$22,RecapLineair!$H$23,99)</f>
        <v>99</v>
      </c>
      <c r="G434" s="16" t="str">
        <f>IF(D434=0,"n.v.t.",(IF(D434&lt;=RecapLineair!$H$12,"ja","nee")))</f>
        <v>n.v.t.</v>
      </c>
      <c r="H434" s="4">
        <f t="shared" si="70"/>
        <v>0.25000000002512479</v>
      </c>
      <c r="I434" s="4"/>
      <c r="J434" s="5">
        <f>IF(D434=0,0,ROUND(+H434*RecapLineair!$H$13/12,2))</f>
        <v>0</v>
      </c>
      <c r="K434" s="4"/>
      <c r="L434" s="4">
        <f>IF(E434="ja",0,IF(D434=0,0,(MIN(ROUND(IF(Selectie!$A$4=2,+RecapLineair!$L$20-J434,(IF(Selectie!$A$4=1,(RecapLineair!$H$14-RecapLineair!$H$15)/(RecapLineair!$H$11-RecapLineair!$H$12),0))),2),H434))))</f>
        <v>0</v>
      </c>
      <c r="M434" s="4"/>
      <c r="N434" s="4">
        <f t="shared" si="64"/>
        <v>0</v>
      </c>
      <c r="O434" s="4"/>
      <c r="P434" s="4">
        <f t="shared" si="69"/>
        <v>0.25000000002512479</v>
      </c>
    </row>
    <row r="435" spans="1:16" x14ac:dyDescent="0.25">
      <c r="B435" s="3">
        <f t="shared" si="68"/>
        <v>10075</v>
      </c>
      <c r="C435">
        <v>320</v>
      </c>
      <c r="D435">
        <f>IF(D434=0,0,IF(D434+1&gt;RecapLineair!H$11,0,D434+1))</f>
        <v>0</v>
      </c>
      <c r="E435" s="16" t="str">
        <f>IF(D435=0,"n.v.t.",IF(RecapLineair!$I$22&lt;A$428,"nee",G435))</f>
        <v>n.v.t.</v>
      </c>
      <c r="F435" s="16">
        <f>IF(A$428=RecapLineair!$I$22,RecapLineair!$H$23,99)</f>
        <v>99</v>
      </c>
      <c r="G435" s="16" t="str">
        <f>IF(D435=0,"n.v.t.",(IF(D435&lt;=RecapLineair!$H$12,"ja","nee")))</f>
        <v>n.v.t.</v>
      </c>
      <c r="H435" s="4">
        <f t="shared" si="70"/>
        <v>0.25000000002512479</v>
      </c>
      <c r="I435" s="4"/>
      <c r="J435" s="5">
        <f>IF(D435=0,0,ROUND(+H435*RecapLineair!$H$13/12,2))</f>
        <v>0</v>
      </c>
      <c r="K435" s="4"/>
      <c r="L435" s="4">
        <f>IF(E435="ja",0,IF(D435=0,0,(MIN(ROUND(IF(Selectie!$A$4=2,+RecapLineair!$L$20-J435,(IF(Selectie!$A$4=1,(RecapLineair!$H$14-RecapLineair!$H$15)/(RecapLineair!$H$11-RecapLineair!$H$12),0))),2),H435))))</f>
        <v>0</v>
      </c>
      <c r="M435" s="4"/>
      <c r="N435" s="4">
        <f t="shared" si="64"/>
        <v>0</v>
      </c>
      <c r="O435" s="4"/>
      <c r="P435" s="4">
        <f t="shared" si="69"/>
        <v>0.25000000002512479</v>
      </c>
    </row>
    <row r="436" spans="1:16" x14ac:dyDescent="0.25">
      <c r="B436" s="3">
        <f t="shared" si="68"/>
        <v>10106</v>
      </c>
      <c r="C436">
        <v>321</v>
      </c>
      <c r="D436">
        <f>IF(D435=0,0,IF(D435+1&gt;RecapLineair!H$11,0,D435+1))</f>
        <v>0</v>
      </c>
      <c r="E436" s="16" t="str">
        <f>IF(D436=0,"n.v.t.",IF(RecapLineair!$I$22&lt;A$428,"nee",G436))</f>
        <v>n.v.t.</v>
      </c>
      <c r="F436" s="16">
        <f>IF(A$428=RecapLineair!$I$22,RecapLineair!$H$23,99)</f>
        <v>99</v>
      </c>
      <c r="G436" s="16" t="str">
        <f>IF(D436=0,"n.v.t.",(IF(D436&lt;=RecapLineair!$H$12,"ja","nee")))</f>
        <v>n.v.t.</v>
      </c>
      <c r="H436" s="4">
        <f t="shared" si="70"/>
        <v>0.25000000002512479</v>
      </c>
      <c r="I436" s="4"/>
      <c r="J436" s="5">
        <f>IF(D436=0,0,ROUND(+H436*RecapLineair!$H$13/12,2))</f>
        <v>0</v>
      </c>
      <c r="K436" s="4"/>
      <c r="L436" s="4">
        <f>IF(E436="ja",0,IF(D436=0,0,(MIN(ROUND(IF(Selectie!$A$4=2,+RecapLineair!$L$20-J436,(IF(Selectie!$A$4=1,(RecapLineair!$H$14-RecapLineair!$H$15)/(RecapLineair!$H$11-RecapLineair!$H$12),0))),2),H436))))</f>
        <v>0</v>
      </c>
      <c r="M436" s="4"/>
      <c r="N436" s="4">
        <f t="shared" si="64"/>
        <v>0</v>
      </c>
      <c r="O436" s="4"/>
      <c r="P436" s="4">
        <f t="shared" si="69"/>
        <v>0.25000000002512479</v>
      </c>
    </row>
    <row r="437" spans="1:16" x14ac:dyDescent="0.25">
      <c r="B437" s="3">
        <f t="shared" si="68"/>
        <v>10136</v>
      </c>
      <c r="C437">
        <v>322</v>
      </c>
      <c r="D437">
        <f>IF(D436=0,0,IF(D436+1&gt;RecapLineair!H$11,0,D436+1))</f>
        <v>0</v>
      </c>
      <c r="E437" s="16" t="str">
        <f>IF(D437=0,"n.v.t.",IF(RecapLineair!$I$22&lt;A$428,"nee",G437))</f>
        <v>n.v.t.</v>
      </c>
      <c r="F437" s="16">
        <f>IF(A$428=RecapLineair!$I$22,RecapLineair!$H$23,99)</f>
        <v>99</v>
      </c>
      <c r="G437" s="16" t="str">
        <f>IF(D437=0,"n.v.t.",(IF(D437&lt;=RecapLineair!$H$12,"ja","nee")))</f>
        <v>n.v.t.</v>
      </c>
      <c r="H437" s="4">
        <f t="shared" si="70"/>
        <v>0.25000000002512479</v>
      </c>
      <c r="I437" s="4"/>
      <c r="J437" s="5">
        <f>IF(D437=0,0,ROUND(+H437*RecapLineair!$H$13/12,2))</f>
        <v>0</v>
      </c>
      <c r="K437" s="4"/>
      <c r="L437" s="4">
        <f>IF(E437="ja",0,IF(D437=0,0,(MIN(ROUND(IF(Selectie!$A$4=2,+RecapLineair!$L$20-J437,(IF(Selectie!$A$4=1,(RecapLineair!$H$14-RecapLineair!$H$15)/(RecapLineair!$H$11-RecapLineair!$H$12),0))),2),H437))))</f>
        <v>0</v>
      </c>
      <c r="M437" s="4"/>
      <c r="N437" s="4">
        <f t="shared" si="64"/>
        <v>0</v>
      </c>
      <c r="O437" s="4"/>
      <c r="P437" s="4">
        <f t="shared" si="69"/>
        <v>0.25000000002512479</v>
      </c>
    </row>
    <row r="438" spans="1:16" x14ac:dyDescent="0.25">
      <c r="B438" s="3">
        <f t="shared" si="68"/>
        <v>10167</v>
      </c>
      <c r="C438">
        <v>323</v>
      </c>
      <c r="D438">
        <f>IF(D437=0,0,IF(D437+1&gt;RecapLineair!H$11,0,D437+1))</f>
        <v>0</v>
      </c>
      <c r="E438" s="16" t="str">
        <f>IF(D438=0,"n.v.t.",IF(RecapLineair!$I$22&lt;A$428,"nee",G438))</f>
        <v>n.v.t.</v>
      </c>
      <c r="F438" s="16">
        <f>IF(A$428=RecapLineair!$I$22,RecapLineair!$H$23,99)</f>
        <v>99</v>
      </c>
      <c r="G438" s="16" t="str">
        <f>IF(D438=0,"n.v.t.",(IF(D438&lt;=RecapLineair!$H$12,"ja","nee")))</f>
        <v>n.v.t.</v>
      </c>
      <c r="H438" s="4">
        <f t="shared" si="70"/>
        <v>0.25000000002512479</v>
      </c>
      <c r="I438" s="4"/>
      <c r="J438" s="5">
        <f>IF(D438=0,0,ROUND(+H438*RecapLineair!$H$13/12,2))</f>
        <v>0</v>
      </c>
      <c r="K438" s="4"/>
      <c r="L438" s="4">
        <f>IF(E438="ja",0,IF(D438=0,0,(MIN(ROUND(IF(Selectie!$A$4=2,+RecapLineair!$L$20-J438,(IF(Selectie!$A$4=1,(RecapLineair!$H$14-RecapLineair!$H$15)/(RecapLineair!$H$11-RecapLineair!$H$12),0))),2),H438))))</f>
        <v>0</v>
      </c>
      <c r="M438" s="4"/>
      <c r="N438" s="4">
        <f t="shared" si="64"/>
        <v>0</v>
      </c>
      <c r="O438" s="4"/>
      <c r="P438" s="4">
        <f t="shared" si="69"/>
        <v>0.25000000002512479</v>
      </c>
    </row>
    <row r="439" spans="1:16" x14ac:dyDescent="0.25">
      <c r="B439" s="3">
        <f t="shared" si="68"/>
        <v>10197</v>
      </c>
      <c r="C439">
        <v>324</v>
      </c>
      <c r="D439">
        <f>IF(D438=0,0,IF(D438+1&gt;RecapLineair!H$11,0,D438+1))</f>
        <v>0</v>
      </c>
      <c r="E439" s="16" t="str">
        <f>IF(D439=0,"n.v.t.",IF(RecapLineair!$I$22&lt;A$428,"nee",G439))</f>
        <v>n.v.t.</v>
      </c>
      <c r="F439" s="16">
        <f>IF(A$428=RecapLineair!$I$22,RecapLineair!$H$23,99)</f>
        <v>99</v>
      </c>
      <c r="G439" s="16" t="str">
        <f>IF(D439=0,"n.v.t.",(IF(D439&lt;=RecapLineair!$H$12,"ja","nee")))</f>
        <v>n.v.t.</v>
      </c>
      <c r="H439" s="4">
        <f t="shared" si="70"/>
        <v>0.25000000002512479</v>
      </c>
      <c r="I439" s="4"/>
      <c r="J439" s="5">
        <f>IF(D439=0,0,ROUND(+H439*RecapLineair!$H$13/12,2))</f>
        <v>0</v>
      </c>
      <c r="K439" s="4"/>
      <c r="L439" s="4">
        <f>IF(E439="ja",0,IF(D439=0,0,(MIN(ROUND(IF(Selectie!$A$4=2,+RecapLineair!$L$20-J439,(IF(Selectie!$A$4=1,(RecapLineair!$H$14-RecapLineair!$H$15)/(RecapLineair!$H$11-RecapLineair!$H$12),0))),2),H439))))</f>
        <v>0</v>
      </c>
      <c r="M439" s="4"/>
      <c r="N439" s="4">
        <f t="shared" si="64"/>
        <v>0</v>
      </c>
      <c r="O439" s="4"/>
      <c r="P439" s="4">
        <f t="shared" si="69"/>
        <v>0.25000000002512479</v>
      </c>
    </row>
    <row r="440" spans="1:16" x14ac:dyDescent="0.25">
      <c r="B440" s="3"/>
      <c r="E440" s="16"/>
      <c r="F440" s="16"/>
      <c r="G440" s="16"/>
      <c r="H440" s="4"/>
      <c r="I440" s="29"/>
      <c r="J440" s="28">
        <f>SUM(J428:J439)</f>
        <v>0</v>
      </c>
      <c r="K440" s="29"/>
      <c r="L440" s="28">
        <f>SUM(L428:L439)</f>
        <v>0</v>
      </c>
      <c r="M440" s="29"/>
      <c r="N440" s="28">
        <f>J440+L440</f>
        <v>0</v>
      </c>
      <c r="O440" s="29"/>
      <c r="P440" s="4"/>
    </row>
    <row r="441" spans="1:16" x14ac:dyDescent="0.25">
      <c r="B441" s="3"/>
      <c r="E441" s="16"/>
      <c r="F441" s="16"/>
      <c r="G441" s="16"/>
      <c r="H441" s="4"/>
      <c r="I441" s="29"/>
      <c r="J441" s="29"/>
      <c r="K441" s="29"/>
      <c r="L441" s="29"/>
      <c r="M441" s="29"/>
      <c r="N441" s="29"/>
      <c r="O441" s="29"/>
      <c r="P441" s="4"/>
    </row>
    <row r="442" spans="1:16" x14ac:dyDescent="0.25">
      <c r="A442" s="2">
        <f>A428+1</f>
        <v>2046</v>
      </c>
      <c r="B442" s="3">
        <f t="shared" ref="B442:B453" si="71">DATE(1,C442,1)</f>
        <v>10228</v>
      </c>
      <c r="C442">
        <v>325</v>
      </c>
      <c r="D442">
        <f>IF(D439=0,0,IF(D439+1&gt;RecapLineair!H$11,0,D439+1))</f>
        <v>0</v>
      </c>
      <c r="E442" s="16" t="str">
        <f>IF(D442=0,"n.v.t.",IF(RecapLineair!$I$22&lt;A$442,"nee",G442))</f>
        <v>n.v.t.</v>
      </c>
      <c r="F442" s="16">
        <f>IF(A$442=RecapLineair!$I$22,RecapLineair!$H$23,99)</f>
        <v>99</v>
      </c>
      <c r="G442" s="16" t="str">
        <f>IF(D442=0,"n.v.t.",(IF(D442&lt;=RecapLineair!$H$12,"ja","nee")))</f>
        <v>n.v.t.</v>
      </c>
      <c r="H442" s="4">
        <f>+P439</f>
        <v>0.25000000002512479</v>
      </c>
      <c r="I442" s="4"/>
      <c r="J442" s="5">
        <f>IF(D442=0,0,ROUND(+H442*RecapLineair!$H$13/12,2))</f>
        <v>0</v>
      </c>
      <c r="K442" s="4"/>
      <c r="L442" s="4">
        <f>IF(E442="ja",0,IF(D442=0,0,(MIN(ROUND(IF(Selectie!$A$4=2,+RecapLineair!$L$20-J442,(IF(Selectie!$A$4=1,(RecapLineair!$H$14-RecapLineair!$H$15)/(RecapLineair!$H$11-RecapLineair!$H$12),0))),2),H442))))</f>
        <v>0</v>
      </c>
      <c r="M442" s="4"/>
      <c r="N442" s="4">
        <f t="shared" si="64"/>
        <v>0</v>
      </c>
      <c r="O442" s="4"/>
      <c r="P442" s="4">
        <f t="shared" ref="P442:P453" si="72">+H442-L442</f>
        <v>0.25000000002512479</v>
      </c>
    </row>
    <row r="443" spans="1:16" x14ac:dyDescent="0.25">
      <c r="B443" s="3">
        <f t="shared" si="71"/>
        <v>10259</v>
      </c>
      <c r="C443">
        <v>326</v>
      </c>
      <c r="D443">
        <f>IF(D442=0,0,IF(D442+1&gt;RecapLineair!H$11,0,D442+1))</f>
        <v>0</v>
      </c>
      <c r="E443" s="16" t="str">
        <f>IF(D443=0,"n.v.t.",IF(RecapLineair!$I$22&lt;A$442,"nee",G443))</f>
        <v>n.v.t.</v>
      </c>
      <c r="F443" s="16">
        <f>IF(A$442=RecapLineair!$I$22,RecapLineair!$H$23,99)</f>
        <v>99</v>
      </c>
      <c r="G443" s="16" t="str">
        <f>IF(D443=0,"n.v.t.",(IF(D443&lt;=RecapLineair!$H$12,"ja","nee")))</f>
        <v>n.v.t.</v>
      </c>
      <c r="H443" s="4">
        <f t="shared" ref="H443:H453" si="73">+P442</f>
        <v>0.25000000002512479</v>
      </c>
      <c r="I443" s="4"/>
      <c r="J443" s="5">
        <f>IF(D443=0,0,ROUND(+H443*RecapLineair!$H$13/12,2))</f>
        <v>0</v>
      </c>
      <c r="K443" s="4"/>
      <c r="L443" s="4">
        <f>IF(E443="ja",0,IF(D443=0,0,(MIN(ROUND(IF(Selectie!$A$4=2,+RecapLineair!$L$20-J443,(IF(Selectie!$A$4=1,(RecapLineair!$H$14-RecapLineair!$H$15)/(RecapLineair!$H$11-RecapLineair!$H$12),0))),2),H443))))</f>
        <v>0</v>
      </c>
      <c r="M443" s="4"/>
      <c r="N443" s="4">
        <f t="shared" si="64"/>
        <v>0</v>
      </c>
      <c r="O443" s="4"/>
      <c r="P443" s="4">
        <f t="shared" si="72"/>
        <v>0.25000000002512479</v>
      </c>
    </row>
    <row r="444" spans="1:16" x14ac:dyDescent="0.25">
      <c r="B444" s="3">
        <f t="shared" si="71"/>
        <v>10288</v>
      </c>
      <c r="C444">
        <v>327</v>
      </c>
      <c r="D444">
        <f>IF(D443=0,0,IF(D443+1&gt;RecapLineair!H$11,0,D443+1))</f>
        <v>0</v>
      </c>
      <c r="E444" s="16" t="str">
        <f>IF(D444=0,"n.v.t.",IF(RecapLineair!$I$22&lt;A$442,"nee",G444))</f>
        <v>n.v.t.</v>
      </c>
      <c r="F444" s="16">
        <f>IF(A$442=RecapLineair!$I$22,RecapLineair!$H$23,99)</f>
        <v>99</v>
      </c>
      <c r="G444" s="16" t="str">
        <f>IF(D444=0,"n.v.t.",(IF(D444&lt;=RecapLineair!$H$12,"ja","nee")))</f>
        <v>n.v.t.</v>
      </c>
      <c r="H444" s="4">
        <f t="shared" si="73"/>
        <v>0.25000000002512479</v>
      </c>
      <c r="I444" s="4"/>
      <c r="J444" s="5">
        <f>IF(D444=0,0,ROUND(+H444*RecapLineair!$H$13/12,2))</f>
        <v>0</v>
      </c>
      <c r="K444" s="4"/>
      <c r="L444" s="4">
        <f>IF(E444="ja",0,IF(D444=0,0,(MIN(ROUND(IF(Selectie!$A$4=2,+RecapLineair!$L$20-J444,(IF(Selectie!$A$4=1,(RecapLineair!$H$14-RecapLineair!$H$15)/(RecapLineair!$H$11-RecapLineair!$H$12),0))),2),H444))))</f>
        <v>0</v>
      </c>
      <c r="M444" s="4"/>
      <c r="N444" s="4">
        <f t="shared" si="64"/>
        <v>0</v>
      </c>
      <c r="O444" s="4"/>
      <c r="P444" s="4">
        <f t="shared" si="72"/>
        <v>0.25000000002512479</v>
      </c>
    </row>
    <row r="445" spans="1:16" x14ac:dyDescent="0.25">
      <c r="B445" s="3">
        <f t="shared" si="71"/>
        <v>10319</v>
      </c>
      <c r="C445">
        <v>328</v>
      </c>
      <c r="D445">
        <f>IF(D444=0,0,IF(D444+1&gt;RecapLineair!H$11,0,D444+1))</f>
        <v>0</v>
      </c>
      <c r="E445" s="16" t="str">
        <f>IF(D445=0,"n.v.t.",IF(RecapLineair!$I$22&lt;A$442,"nee",G445))</f>
        <v>n.v.t.</v>
      </c>
      <c r="F445" s="16">
        <f>IF(A$442=RecapLineair!$I$22,RecapLineair!$H$23,99)</f>
        <v>99</v>
      </c>
      <c r="G445" s="16" t="str">
        <f>IF(D445=0,"n.v.t.",(IF(D445&lt;=RecapLineair!$H$12,"ja","nee")))</f>
        <v>n.v.t.</v>
      </c>
      <c r="H445" s="4">
        <f t="shared" si="73"/>
        <v>0.25000000002512479</v>
      </c>
      <c r="I445" s="4"/>
      <c r="J445" s="5">
        <f>IF(D445=0,0,ROUND(+H445*RecapLineair!$H$13/12,2))</f>
        <v>0</v>
      </c>
      <c r="K445" s="4"/>
      <c r="L445" s="4">
        <f>IF(E445="ja",0,IF(D445=0,0,(MIN(ROUND(IF(Selectie!$A$4=2,+RecapLineair!$L$20-J445,(IF(Selectie!$A$4=1,(RecapLineair!$H$14-RecapLineair!$H$15)/(RecapLineair!$H$11-RecapLineair!$H$12),0))),2),H445))))</f>
        <v>0</v>
      </c>
      <c r="M445" s="4"/>
      <c r="N445" s="4">
        <f t="shared" si="64"/>
        <v>0</v>
      </c>
      <c r="O445" s="4"/>
      <c r="P445" s="4">
        <f t="shared" si="72"/>
        <v>0.25000000002512479</v>
      </c>
    </row>
    <row r="446" spans="1:16" x14ac:dyDescent="0.25">
      <c r="B446" s="3">
        <f t="shared" si="71"/>
        <v>10349</v>
      </c>
      <c r="C446">
        <v>329</v>
      </c>
      <c r="D446">
        <f>IF(D445=0,0,IF(D445+1&gt;RecapLineair!H$11,0,D445+1))</f>
        <v>0</v>
      </c>
      <c r="E446" s="16" t="str">
        <f>IF(D446=0,"n.v.t.",IF(RecapLineair!$I$22&lt;A$442,"nee",G446))</f>
        <v>n.v.t.</v>
      </c>
      <c r="F446" s="16">
        <f>IF(A$442=RecapLineair!$I$22,RecapLineair!$H$23,99)</f>
        <v>99</v>
      </c>
      <c r="G446" s="16" t="str">
        <f>IF(D446=0,"n.v.t.",(IF(D446&lt;=RecapLineair!$H$12,"ja","nee")))</f>
        <v>n.v.t.</v>
      </c>
      <c r="H446" s="4">
        <f t="shared" si="73"/>
        <v>0.25000000002512479</v>
      </c>
      <c r="I446" s="4"/>
      <c r="J446" s="5">
        <f>IF(D446=0,0,ROUND(+H446*RecapLineair!$H$13/12,2))</f>
        <v>0</v>
      </c>
      <c r="K446" s="4"/>
      <c r="L446" s="4">
        <f>IF(E446="ja",0,IF(D446=0,0,(MIN(ROUND(IF(Selectie!$A$4=2,+RecapLineair!$L$20-J446,(IF(Selectie!$A$4=1,(RecapLineair!$H$14-RecapLineair!$H$15)/(RecapLineair!$H$11-RecapLineair!$H$12),0))),2),H446))))</f>
        <v>0</v>
      </c>
      <c r="M446" s="4"/>
      <c r="N446" s="4">
        <f t="shared" si="64"/>
        <v>0</v>
      </c>
      <c r="O446" s="4"/>
      <c r="P446" s="4">
        <f t="shared" si="72"/>
        <v>0.25000000002512479</v>
      </c>
    </row>
    <row r="447" spans="1:16" x14ac:dyDescent="0.25">
      <c r="B447" s="3">
        <f t="shared" si="71"/>
        <v>10380</v>
      </c>
      <c r="C447">
        <v>330</v>
      </c>
      <c r="D447">
        <f>IF(D446=0,0,IF(D446+1&gt;RecapLineair!H$11,0,D446+1))</f>
        <v>0</v>
      </c>
      <c r="E447" s="16" t="str">
        <f>IF(D447=0,"n.v.t.",IF(RecapLineair!$I$22&lt;A$442,"nee",G447))</f>
        <v>n.v.t.</v>
      </c>
      <c r="F447" s="16">
        <f>IF(A$442=RecapLineair!$I$22,RecapLineair!$H$23,99)</f>
        <v>99</v>
      </c>
      <c r="G447" s="16" t="str">
        <f>IF(D447=0,"n.v.t.",(IF(D447&lt;=RecapLineair!$H$12,"ja","nee")))</f>
        <v>n.v.t.</v>
      </c>
      <c r="H447" s="4">
        <f t="shared" si="73"/>
        <v>0.25000000002512479</v>
      </c>
      <c r="I447" s="4"/>
      <c r="J447" s="5">
        <f>IF(D447=0,0,ROUND(+H447*RecapLineair!$H$13/12,2))</f>
        <v>0</v>
      </c>
      <c r="K447" s="4"/>
      <c r="L447" s="4">
        <f>IF(E447="ja",0,IF(D447=0,0,(MIN(ROUND(IF(Selectie!$A$4=2,+RecapLineair!$L$20-J447,(IF(Selectie!$A$4=1,(RecapLineair!$H$14-RecapLineair!$H$15)/(RecapLineair!$H$11-RecapLineair!$H$12),0))),2),H447))))</f>
        <v>0</v>
      </c>
      <c r="M447" s="4"/>
      <c r="N447" s="4">
        <f t="shared" si="64"/>
        <v>0</v>
      </c>
      <c r="O447" s="4"/>
      <c r="P447" s="4">
        <f t="shared" si="72"/>
        <v>0.25000000002512479</v>
      </c>
    </row>
    <row r="448" spans="1:16" x14ac:dyDescent="0.25">
      <c r="B448" s="3">
        <f t="shared" si="71"/>
        <v>10410</v>
      </c>
      <c r="C448">
        <v>331</v>
      </c>
      <c r="D448">
        <f>IF(D447=0,0,IF(D447+1&gt;RecapLineair!H$11,0,D447+1))</f>
        <v>0</v>
      </c>
      <c r="E448" s="16" t="str">
        <f>IF(D448=0,"n.v.t.",IF(RecapLineair!$I$22&lt;A$442,"nee",G448))</f>
        <v>n.v.t.</v>
      </c>
      <c r="F448" s="16">
        <f>IF(A$442=RecapLineair!$I$22,RecapLineair!$H$23,99)</f>
        <v>99</v>
      </c>
      <c r="G448" s="16" t="str">
        <f>IF(D448=0,"n.v.t.",(IF(D448&lt;=RecapLineair!$H$12,"ja","nee")))</f>
        <v>n.v.t.</v>
      </c>
      <c r="H448" s="4">
        <f t="shared" si="73"/>
        <v>0.25000000002512479</v>
      </c>
      <c r="I448" s="4"/>
      <c r="J448" s="5">
        <f>IF(D448=0,0,ROUND(+H448*RecapLineair!$H$13/12,2))</f>
        <v>0</v>
      </c>
      <c r="K448" s="4"/>
      <c r="L448" s="4">
        <f>IF(E448="ja",0,IF(D448=0,0,(MIN(ROUND(IF(Selectie!$A$4=2,+RecapLineair!$L$20-J448,(IF(Selectie!$A$4=1,(RecapLineair!$H$14-RecapLineair!$H$15)/(RecapLineair!$H$11-RecapLineair!$H$12),0))),2),H448))))</f>
        <v>0</v>
      </c>
      <c r="M448" s="4"/>
      <c r="N448" s="4">
        <f t="shared" si="64"/>
        <v>0</v>
      </c>
      <c r="O448" s="4"/>
      <c r="P448" s="4">
        <f t="shared" si="72"/>
        <v>0.25000000002512479</v>
      </c>
    </row>
    <row r="449" spans="1:16" x14ac:dyDescent="0.25">
      <c r="B449" s="3">
        <f t="shared" si="71"/>
        <v>10441</v>
      </c>
      <c r="C449">
        <v>332</v>
      </c>
      <c r="D449">
        <f>IF(D448=0,0,IF(D448+1&gt;RecapLineair!H$11,0,D448+1))</f>
        <v>0</v>
      </c>
      <c r="E449" s="16" t="str">
        <f>IF(D449=0,"n.v.t.",IF(RecapLineair!$I$22&lt;A$442,"nee",G449))</f>
        <v>n.v.t.</v>
      </c>
      <c r="F449" s="16">
        <f>IF(A$442=RecapLineair!$I$22,RecapLineair!$H$23,99)</f>
        <v>99</v>
      </c>
      <c r="G449" s="16" t="str">
        <f>IF(D449=0,"n.v.t.",(IF(D449&lt;=RecapLineair!$H$12,"ja","nee")))</f>
        <v>n.v.t.</v>
      </c>
      <c r="H449" s="4">
        <f t="shared" si="73"/>
        <v>0.25000000002512479</v>
      </c>
      <c r="I449" s="4"/>
      <c r="J449" s="5">
        <f>IF(D449=0,0,ROUND(+H449*RecapLineair!$H$13/12,2))</f>
        <v>0</v>
      </c>
      <c r="K449" s="4"/>
      <c r="L449" s="4">
        <f>IF(E449="ja",0,IF(D449=0,0,(MIN(ROUND(IF(Selectie!$A$4=2,+RecapLineair!$L$20-J449,(IF(Selectie!$A$4=1,(RecapLineair!$H$14-RecapLineair!$H$15)/(RecapLineair!$H$11-RecapLineair!$H$12),0))),2),H449))))</f>
        <v>0</v>
      </c>
      <c r="M449" s="4"/>
      <c r="N449" s="4">
        <f t="shared" si="64"/>
        <v>0</v>
      </c>
      <c r="O449" s="4"/>
      <c r="P449" s="4">
        <f t="shared" si="72"/>
        <v>0.25000000002512479</v>
      </c>
    </row>
    <row r="450" spans="1:16" x14ac:dyDescent="0.25">
      <c r="B450" s="3">
        <f t="shared" si="71"/>
        <v>10472</v>
      </c>
      <c r="C450">
        <v>333</v>
      </c>
      <c r="D450">
        <f>IF(D449=0,0,IF(D449+1&gt;RecapLineair!H$11,0,D449+1))</f>
        <v>0</v>
      </c>
      <c r="E450" s="16" t="str">
        <f>IF(D450=0,"n.v.t.",IF(RecapLineair!$I$22&lt;A$442,"nee",G450))</f>
        <v>n.v.t.</v>
      </c>
      <c r="F450" s="16">
        <f>IF(A$442=RecapLineair!$I$22,RecapLineair!$H$23,99)</f>
        <v>99</v>
      </c>
      <c r="G450" s="16" t="str">
        <f>IF(D450=0,"n.v.t.",(IF(D450&lt;=RecapLineair!$H$12,"ja","nee")))</f>
        <v>n.v.t.</v>
      </c>
      <c r="H450" s="4">
        <f t="shared" si="73"/>
        <v>0.25000000002512479</v>
      </c>
      <c r="I450" s="4"/>
      <c r="J450" s="5">
        <f>IF(D450=0,0,ROUND(+H450*RecapLineair!$H$13/12,2))</f>
        <v>0</v>
      </c>
      <c r="K450" s="4"/>
      <c r="L450" s="4">
        <f>IF(E450="ja",0,IF(D450=0,0,(MIN(ROUND(IF(Selectie!$A$4=2,+RecapLineair!$L$20-J450,(IF(Selectie!$A$4=1,(RecapLineair!$H$14-RecapLineair!$H$15)/(RecapLineair!$H$11-RecapLineair!$H$12),0))),2),H450))))</f>
        <v>0</v>
      </c>
      <c r="M450" s="4"/>
      <c r="N450" s="4">
        <f t="shared" si="64"/>
        <v>0</v>
      </c>
      <c r="O450" s="4"/>
      <c r="P450" s="4">
        <f t="shared" si="72"/>
        <v>0.25000000002512479</v>
      </c>
    </row>
    <row r="451" spans="1:16" x14ac:dyDescent="0.25">
      <c r="B451" s="3">
        <f t="shared" si="71"/>
        <v>10502</v>
      </c>
      <c r="C451">
        <v>334</v>
      </c>
      <c r="D451">
        <f>IF(D450=0,0,IF(D450+1&gt;RecapLineair!H$11,0,D450+1))</f>
        <v>0</v>
      </c>
      <c r="E451" s="16" t="str">
        <f>IF(D451=0,"n.v.t.",IF(RecapLineair!$I$22&lt;A$442,"nee",G451))</f>
        <v>n.v.t.</v>
      </c>
      <c r="F451" s="16">
        <f>IF(A$442=RecapLineair!$I$22,RecapLineair!$H$23,99)</f>
        <v>99</v>
      </c>
      <c r="G451" s="16" t="str">
        <f>IF(D451=0,"n.v.t.",(IF(D451&lt;=RecapLineair!$H$12,"ja","nee")))</f>
        <v>n.v.t.</v>
      </c>
      <c r="H451" s="4">
        <f t="shared" si="73"/>
        <v>0.25000000002512479</v>
      </c>
      <c r="I451" s="4"/>
      <c r="J451" s="5">
        <f>IF(D451=0,0,ROUND(+H451*RecapLineair!$H$13/12,2))</f>
        <v>0</v>
      </c>
      <c r="K451" s="4"/>
      <c r="L451" s="4">
        <f>IF(E451="ja",0,IF(D451=0,0,(MIN(ROUND(IF(Selectie!$A$4=2,+RecapLineair!$L$20-J451,(IF(Selectie!$A$4=1,(RecapLineair!$H$14-RecapLineair!$H$15)/(RecapLineair!$H$11-RecapLineair!$H$12),0))),2),H451))))</f>
        <v>0</v>
      </c>
      <c r="M451" s="4"/>
      <c r="N451" s="4">
        <f t="shared" si="64"/>
        <v>0</v>
      </c>
      <c r="O451" s="4"/>
      <c r="P451" s="4">
        <f t="shared" si="72"/>
        <v>0.25000000002512479</v>
      </c>
    </row>
    <row r="452" spans="1:16" x14ac:dyDescent="0.25">
      <c r="B452" s="3">
        <f t="shared" si="71"/>
        <v>10533</v>
      </c>
      <c r="C452">
        <v>335</v>
      </c>
      <c r="D452">
        <f>IF(D451=0,0,IF(D451+1&gt;RecapLineair!H$11,0,D451+1))</f>
        <v>0</v>
      </c>
      <c r="E452" s="16" t="str">
        <f>IF(D452=0,"n.v.t.",IF(RecapLineair!$I$22&lt;A$442,"nee",G452))</f>
        <v>n.v.t.</v>
      </c>
      <c r="F452" s="16">
        <f>IF(A$442=RecapLineair!$I$22,RecapLineair!$H$23,99)</f>
        <v>99</v>
      </c>
      <c r="G452" s="16" t="str">
        <f>IF(D452=0,"n.v.t.",(IF(D452&lt;=RecapLineair!$H$12,"ja","nee")))</f>
        <v>n.v.t.</v>
      </c>
      <c r="H452" s="4">
        <f t="shared" si="73"/>
        <v>0.25000000002512479</v>
      </c>
      <c r="I452" s="4"/>
      <c r="J452" s="5">
        <f>IF(D452=0,0,ROUND(+H452*RecapLineair!$H$13/12,2))</f>
        <v>0</v>
      </c>
      <c r="K452" s="4"/>
      <c r="L452" s="4">
        <f>IF(E452="ja",0,IF(D452=0,0,(MIN(ROUND(IF(Selectie!$A$4=2,+RecapLineair!$L$20-J452,(IF(Selectie!$A$4=1,(RecapLineair!$H$14-RecapLineair!$H$15)/(RecapLineair!$H$11-RecapLineair!$H$12),0))),2),H452))))</f>
        <v>0</v>
      </c>
      <c r="M452" s="4"/>
      <c r="N452" s="4">
        <f t="shared" si="64"/>
        <v>0</v>
      </c>
      <c r="O452" s="4"/>
      <c r="P452" s="4">
        <f t="shared" si="72"/>
        <v>0.25000000002512479</v>
      </c>
    </row>
    <row r="453" spans="1:16" x14ac:dyDescent="0.25">
      <c r="B453" s="3">
        <f t="shared" si="71"/>
        <v>10563</v>
      </c>
      <c r="C453">
        <v>336</v>
      </c>
      <c r="D453">
        <f>IF(D452=0,0,IF(D452+1&gt;RecapLineair!H$11,0,D452+1))</f>
        <v>0</v>
      </c>
      <c r="E453" s="16" t="str">
        <f>IF(D453=0,"n.v.t.",IF(RecapLineair!$I$22&lt;A$442,"nee",G453))</f>
        <v>n.v.t.</v>
      </c>
      <c r="F453" s="16">
        <f>IF(A$442=RecapLineair!$I$22,RecapLineair!$H$23,99)</f>
        <v>99</v>
      </c>
      <c r="G453" s="16" t="str">
        <f>IF(D453=0,"n.v.t.",(IF(D453&lt;=RecapLineair!$H$12,"ja","nee")))</f>
        <v>n.v.t.</v>
      </c>
      <c r="H453" s="4">
        <f t="shared" si="73"/>
        <v>0.25000000002512479</v>
      </c>
      <c r="I453" s="4"/>
      <c r="J453" s="5">
        <f>IF(D453=0,0,ROUND(+H453*RecapLineair!$H$13/12,2))</f>
        <v>0</v>
      </c>
      <c r="K453" s="4"/>
      <c r="L453" s="4">
        <f>IF(E453="ja",0,IF(D453=0,0,(MIN(ROUND(IF(Selectie!$A$4=2,+RecapLineair!$L$20-J453,(IF(Selectie!$A$4=1,(RecapLineair!$H$14-RecapLineair!$H$15)/(RecapLineair!$H$11-RecapLineair!$H$12),0))),2),H453))))</f>
        <v>0</v>
      </c>
      <c r="M453" s="4"/>
      <c r="N453" s="4">
        <f t="shared" si="64"/>
        <v>0</v>
      </c>
      <c r="O453" s="4"/>
      <c r="P453" s="4">
        <f t="shared" si="72"/>
        <v>0.25000000002512479</v>
      </c>
    </row>
    <row r="454" spans="1:16" x14ac:dyDescent="0.25">
      <c r="B454" s="3"/>
      <c r="E454" s="16"/>
      <c r="F454" s="16"/>
      <c r="G454" s="16"/>
      <c r="H454" s="4"/>
      <c r="I454" s="29"/>
      <c r="J454" s="28">
        <f>SUM(J442:J453)</f>
        <v>0</v>
      </c>
      <c r="K454" s="29"/>
      <c r="L454" s="28">
        <f>SUM(L442:L453)</f>
        <v>0</v>
      </c>
      <c r="M454" s="29"/>
      <c r="N454" s="28">
        <f>J454+L454</f>
        <v>0</v>
      </c>
      <c r="O454" s="29"/>
      <c r="P454" s="4"/>
    </row>
    <row r="455" spans="1:16" x14ac:dyDescent="0.25">
      <c r="B455" s="3"/>
      <c r="E455" s="16"/>
      <c r="F455" s="16"/>
      <c r="G455" s="16"/>
      <c r="H455" s="4"/>
      <c r="I455" s="29"/>
      <c r="J455" s="29"/>
      <c r="K455" s="29"/>
      <c r="L455" s="29"/>
      <c r="M455" s="29"/>
      <c r="N455" s="29"/>
      <c r="O455" s="29"/>
      <c r="P455" s="4"/>
    </row>
    <row r="456" spans="1:16" x14ac:dyDescent="0.25">
      <c r="A456" s="2">
        <f>A442+1</f>
        <v>2047</v>
      </c>
      <c r="B456" s="3">
        <f t="shared" ref="B456:B467" si="74">DATE(1,C456,1)</f>
        <v>10594</v>
      </c>
      <c r="C456">
        <v>337</v>
      </c>
      <c r="D456">
        <f>IF(D453=0,0,IF(D453+1&gt;RecapLineair!H$11,0,D453+1))</f>
        <v>0</v>
      </c>
      <c r="E456" s="16" t="str">
        <f>IF(D456=0,"n.v.t.",IF(RecapLineair!$I$22&lt;A$456,"nee",G456))</f>
        <v>n.v.t.</v>
      </c>
      <c r="F456" s="16">
        <f>IF(A$456=RecapLineair!$I$22,RecapLineair!$H$23,99)</f>
        <v>99</v>
      </c>
      <c r="G456" s="16" t="str">
        <f>IF(D456=0,"n.v.t.",(IF(D456&lt;=RecapLineair!$H$12,"ja","nee")))</f>
        <v>n.v.t.</v>
      </c>
      <c r="H456" s="4">
        <f>+P453</f>
        <v>0.25000000002512479</v>
      </c>
      <c r="I456" s="4"/>
      <c r="J456" s="5">
        <f>IF(D456=0,0,ROUND(+H456*RecapLineair!$H$13/12,2))</f>
        <v>0</v>
      </c>
      <c r="K456" s="4"/>
      <c r="L456" s="4">
        <f>IF(E456="ja",0,IF(D456=0,0,(MIN(ROUND(IF(Selectie!$A$4=2,+RecapLineair!$L$20-J456,(IF(Selectie!$A$4=1,(RecapLineair!$H$14-RecapLineair!$H$15)/(RecapLineair!$H$11-RecapLineair!$H$12),0))),2),H456))))</f>
        <v>0</v>
      </c>
      <c r="M456" s="4"/>
      <c r="N456" s="4">
        <f t="shared" si="64"/>
        <v>0</v>
      </c>
      <c r="O456" s="4"/>
      <c r="P456" s="4">
        <f t="shared" ref="P456:P467" si="75">+H456-L456</f>
        <v>0.25000000002512479</v>
      </c>
    </row>
    <row r="457" spans="1:16" x14ac:dyDescent="0.25">
      <c r="B457" s="3">
        <f t="shared" si="74"/>
        <v>10625</v>
      </c>
      <c r="C457">
        <v>338</v>
      </c>
      <c r="D457">
        <f>IF(D456=0,0,IF(D456+1&gt;RecapLineair!H$11,0,D456+1))</f>
        <v>0</v>
      </c>
      <c r="E457" s="16" t="str">
        <f>IF(D457=0,"n.v.t.",IF(RecapLineair!$I$22&lt;A$456,"nee",G457))</f>
        <v>n.v.t.</v>
      </c>
      <c r="F457" s="16">
        <f>IF(A$456=RecapLineair!$I$22,RecapLineair!$H$23,99)</f>
        <v>99</v>
      </c>
      <c r="G457" s="16" t="str">
        <f>IF(D457=0,"n.v.t.",(IF(D457&lt;=RecapLineair!$H$12,"ja","nee")))</f>
        <v>n.v.t.</v>
      </c>
      <c r="H457" s="4">
        <f t="shared" ref="H457:H467" si="76">+P456</f>
        <v>0.25000000002512479</v>
      </c>
      <c r="I457" s="4"/>
      <c r="J457" s="5">
        <f>IF(D457=0,0,ROUND(+H457*RecapLineair!$H$13/12,2))</f>
        <v>0</v>
      </c>
      <c r="K457" s="4"/>
      <c r="L457" s="4">
        <f>IF(E457="ja",0,IF(D457=0,0,(MIN(ROUND(IF(Selectie!$A$4=2,+RecapLineair!$L$20-J457,(IF(Selectie!$A$4=1,(RecapLineair!$H$14-RecapLineair!$H$15)/(RecapLineair!$H$11-RecapLineair!$H$12),0))),2),H457))))</f>
        <v>0</v>
      </c>
      <c r="M457" s="4"/>
      <c r="N457" s="4">
        <f t="shared" si="64"/>
        <v>0</v>
      </c>
      <c r="O457" s="4"/>
      <c r="P457" s="4">
        <f t="shared" si="75"/>
        <v>0.25000000002512479</v>
      </c>
    </row>
    <row r="458" spans="1:16" x14ac:dyDescent="0.25">
      <c r="B458" s="3">
        <f t="shared" si="74"/>
        <v>10653</v>
      </c>
      <c r="C458">
        <v>339</v>
      </c>
      <c r="D458">
        <f>IF(D457=0,0,IF(D457+1&gt;RecapLineair!H$11,0,D457+1))</f>
        <v>0</v>
      </c>
      <c r="E458" s="16" t="str">
        <f>IF(D458=0,"n.v.t.",IF(RecapLineair!$I$22&lt;A$456,"nee",G458))</f>
        <v>n.v.t.</v>
      </c>
      <c r="F458" s="16">
        <f>IF(A$456=RecapLineair!$I$22,RecapLineair!$H$23,99)</f>
        <v>99</v>
      </c>
      <c r="G458" s="16" t="str">
        <f>IF(D458=0,"n.v.t.",(IF(D458&lt;=RecapLineair!$H$12,"ja","nee")))</f>
        <v>n.v.t.</v>
      </c>
      <c r="H458" s="4">
        <f t="shared" si="76"/>
        <v>0.25000000002512479</v>
      </c>
      <c r="I458" s="4"/>
      <c r="J458" s="5">
        <f>IF(D458=0,0,ROUND(+H458*RecapLineair!$H$13/12,2))</f>
        <v>0</v>
      </c>
      <c r="K458" s="4"/>
      <c r="L458" s="4">
        <f>IF(E458="ja",0,IF(D458=0,0,(MIN(ROUND(IF(Selectie!$A$4=2,+RecapLineair!$L$20-J458,(IF(Selectie!$A$4=1,(RecapLineair!$H$14-RecapLineair!$H$15)/(RecapLineair!$H$11-RecapLineair!$H$12),0))),2),H458))))</f>
        <v>0</v>
      </c>
      <c r="M458" s="4"/>
      <c r="N458" s="4">
        <f t="shared" si="64"/>
        <v>0</v>
      </c>
      <c r="O458" s="4"/>
      <c r="P458" s="4">
        <f t="shared" si="75"/>
        <v>0.25000000002512479</v>
      </c>
    </row>
    <row r="459" spans="1:16" x14ac:dyDescent="0.25">
      <c r="B459" s="3">
        <f t="shared" si="74"/>
        <v>10684</v>
      </c>
      <c r="C459">
        <v>340</v>
      </c>
      <c r="D459">
        <f>IF(D458=0,0,IF(D458+1&gt;RecapLineair!H$11,0,D458+1))</f>
        <v>0</v>
      </c>
      <c r="E459" s="16" t="str">
        <f>IF(D459=0,"n.v.t.",IF(RecapLineair!$I$22&lt;A$456,"nee",G459))</f>
        <v>n.v.t.</v>
      </c>
      <c r="F459" s="16">
        <f>IF(A$456=RecapLineair!$I$22,RecapLineair!$H$23,99)</f>
        <v>99</v>
      </c>
      <c r="G459" s="16" t="str">
        <f>IF(D459=0,"n.v.t.",(IF(D459&lt;=RecapLineair!$H$12,"ja","nee")))</f>
        <v>n.v.t.</v>
      </c>
      <c r="H459" s="4">
        <f t="shared" si="76"/>
        <v>0.25000000002512479</v>
      </c>
      <c r="I459" s="4"/>
      <c r="J459" s="5">
        <f>IF(D459=0,0,ROUND(+H459*RecapLineair!$H$13/12,2))</f>
        <v>0</v>
      </c>
      <c r="K459" s="4"/>
      <c r="L459" s="4">
        <f>IF(E459="ja",0,IF(D459=0,0,(MIN(ROUND(IF(Selectie!$A$4=2,+RecapLineair!$L$20-J459,(IF(Selectie!$A$4=1,(RecapLineair!$H$14-RecapLineair!$H$15)/(RecapLineair!$H$11-RecapLineair!$H$12),0))),2),H459))))</f>
        <v>0</v>
      </c>
      <c r="M459" s="4"/>
      <c r="N459" s="4">
        <f t="shared" si="64"/>
        <v>0</v>
      </c>
      <c r="O459" s="4"/>
      <c r="P459" s="4">
        <f t="shared" si="75"/>
        <v>0.25000000002512479</v>
      </c>
    </row>
    <row r="460" spans="1:16" x14ac:dyDescent="0.25">
      <c r="B460" s="3">
        <f t="shared" si="74"/>
        <v>10714</v>
      </c>
      <c r="C460">
        <v>341</v>
      </c>
      <c r="D460">
        <f>IF(D459=0,0,IF(D459+1&gt;RecapLineair!H$11,0,D459+1))</f>
        <v>0</v>
      </c>
      <c r="E460" s="16" t="str">
        <f>IF(D460=0,"n.v.t.",IF(RecapLineair!$I$22&lt;A$456,"nee",G460))</f>
        <v>n.v.t.</v>
      </c>
      <c r="F460" s="16">
        <f>IF(A$456=RecapLineair!$I$22,RecapLineair!$H$23,99)</f>
        <v>99</v>
      </c>
      <c r="G460" s="16" t="str">
        <f>IF(D460=0,"n.v.t.",(IF(D460&lt;=RecapLineair!$H$12,"ja","nee")))</f>
        <v>n.v.t.</v>
      </c>
      <c r="H460" s="4">
        <f t="shared" si="76"/>
        <v>0.25000000002512479</v>
      </c>
      <c r="I460" s="4"/>
      <c r="J460" s="5">
        <f>IF(D460=0,0,ROUND(+H460*RecapLineair!$H$13/12,2))</f>
        <v>0</v>
      </c>
      <c r="K460" s="4"/>
      <c r="L460" s="4">
        <f>IF(E460="ja",0,IF(D460=0,0,(MIN(ROUND(IF(Selectie!$A$4=2,+RecapLineair!$L$20-J460,(IF(Selectie!$A$4=1,(RecapLineair!$H$14-RecapLineair!$H$15)/(RecapLineair!$H$11-RecapLineair!$H$12),0))),2),H460))))</f>
        <v>0</v>
      </c>
      <c r="M460" s="4"/>
      <c r="N460" s="4">
        <f t="shared" si="64"/>
        <v>0</v>
      </c>
      <c r="O460" s="4"/>
      <c r="P460" s="4">
        <f t="shared" si="75"/>
        <v>0.25000000002512479</v>
      </c>
    </row>
    <row r="461" spans="1:16" x14ac:dyDescent="0.25">
      <c r="B461" s="3">
        <f t="shared" si="74"/>
        <v>10745</v>
      </c>
      <c r="C461">
        <v>342</v>
      </c>
      <c r="D461">
        <f>IF(D460=0,0,IF(D460+1&gt;RecapLineair!H$11,0,D460+1))</f>
        <v>0</v>
      </c>
      <c r="E461" s="16" t="str">
        <f>IF(D461=0,"n.v.t.",IF(RecapLineair!$I$22&lt;A$456,"nee",G461))</f>
        <v>n.v.t.</v>
      </c>
      <c r="F461" s="16">
        <f>IF(A$456=RecapLineair!$I$22,RecapLineair!$H$23,99)</f>
        <v>99</v>
      </c>
      <c r="G461" s="16" t="str">
        <f>IF(D461=0,"n.v.t.",(IF(D461&lt;=RecapLineair!$H$12,"ja","nee")))</f>
        <v>n.v.t.</v>
      </c>
      <c r="H461" s="4">
        <f t="shared" si="76"/>
        <v>0.25000000002512479</v>
      </c>
      <c r="I461" s="4"/>
      <c r="J461" s="5">
        <f>IF(D461=0,0,ROUND(+H461*RecapLineair!$H$13/12,2))</f>
        <v>0</v>
      </c>
      <c r="K461" s="4"/>
      <c r="L461" s="4">
        <f>IF(E461="ja",0,IF(D461=0,0,(MIN(ROUND(IF(Selectie!$A$4=2,+RecapLineair!$L$20-J461,(IF(Selectie!$A$4=1,(RecapLineair!$H$14-RecapLineair!$H$15)/(RecapLineair!$H$11-RecapLineair!$H$12),0))),2),H461))))</f>
        <v>0</v>
      </c>
      <c r="M461" s="4"/>
      <c r="N461" s="4">
        <f t="shared" si="64"/>
        <v>0</v>
      </c>
      <c r="O461" s="4"/>
      <c r="P461" s="4">
        <f t="shared" si="75"/>
        <v>0.25000000002512479</v>
      </c>
    </row>
    <row r="462" spans="1:16" x14ac:dyDescent="0.25">
      <c r="B462" s="3">
        <f t="shared" si="74"/>
        <v>10775</v>
      </c>
      <c r="C462">
        <v>343</v>
      </c>
      <c r="D462">
        <f>IF(D461=0,0,IF(D461+1&gt;RecapLineair!H$11,0,D461+1))</f>
        <v>0</v>
      </c>
      <c r="E462" s="16" t="str">
        <f>IF(D462=0,"n.v.t.",IF(RecapLineair!$I$22&lt;A$456,"nee",G462))</f>
        <v>n.v.t.</v>
      </c>
      <c r="F462" s="16">
        <f>IF(A$456=RecapLineair!$I$22,RecapLineair!$H$23,99)</f>
        <v>99</v>
      </c>
      <c r="G462" s="16" t="str">
        <f>IF(D462=0,"n.v.t.",(IF(D462&lt;=RecapLineair!$H$12,"ja","nee")))</f>
        <v>n.v.t.</v>
      </c>
      <c r="H462" s="4">
        <f t="shared" si="76"/>
        <v>0.25000000002512479</v>
      </c>
      <c r="I462" s="4"/>
      <c r="J462" s="5">
        <f>IF(D462=0,0,ROUND(+H462*RecapLineair!$H$13/12,2))</f>
        <v>0</v>
      </c>
      <c r="K462" s="4"/>
      <c r="L462" s="4">
        <f>IF(E462="ja",0,IF(D462=0,0,(MIN(ROUND(IF(Selectie!$A$4=2,+RecapLineair!$L$20-J462,(IF(Selectie!$A$4=1,(RecapLineair!$H$14-RecapLineair!$H$15)/(RecapLineair!$H$11-RecapLineair!$H$12),0))),2),H462))))</f>
        <v>0</v>
      </c>
      <c r="M462" s="4"/>
      <c r="N462" s="4">
        <f t="shared" si="64"/>
        <v>0</v>
      </c>
      <c r="O462" s="4"/>
      <c r="P462" s="4">
        <f t="shared" si="75"/>
        <v>0.25000000002512479</v>
      </c>
    </row>
    <row r="463" spans="1:16" x14ac:dyDescent="0.25">
      <c r="B463" s="3">
        <f t="shared" si="74"/>
        <v>10806</v>
      </c>
      <c r="C463">
        <v>344</v>
      </c>
      <c r="D463">
        <f>IF(D462=0,0,IF(D462+1&gt;RecapLineair!H$11,0,D462+1))</f>
        <v>0</v>
      </c>
      <c r="E463" s="16" t="str">
        <f>IF(D463=0,"n.v.t.",IF(RecapLineair!$I$22&lt;A$456,"nee",G463))</f>
        <v>n.v.t.</v>
      </c>
      <c r="F463" s="16">
        <f>IF(A$456=RecapLineair!$I$22,RecapLineair!$H$23,99)</f>
        <v>99</v>
      </c>
      <c r="G463" s="16" t="str">
        <f>IF(D463=0,"n.v.t.",(IF(D463&lt;=RecapLineair!$H$12,"ja","nee")))</f>
        <v>n.v.t.</v>
      </c>
      <c r="H463" s="4">
        <f t="shared" si="76"/>
        <v>0.25000000002512479</v>
      </c>
      <c r="I463" s="4"/>
      <c r="J463" s="5">
        <f>IF(D463=0,0,ROUND(+H463*RecapLineair!$H$13/12,2))</f>
        <v>0</v>
      </c>
      <c r="K463" s="4"/>
      <c r="L463" s="4">
        <f>IF(E463="ja",0,IF(D463=0,0,(MIN(ROUND(IF(Selectie!$A$4=2,+RecapLineair!$L$20-J463,(IF(Selectie!$A$4=1,(RecapLineair!$H$14-RecapLineair!$H$15)/(RecapLineair!$H$11-RecapLineair!$H$12),0))),2),H463))))</f>
        <v>0</v>
      </c>
      <c r="M463" s="4"/>
      <c r="N463" s="4">
        <f t="shared" si="64"/>
        <v>0</v>
      </c>
      <c r="O463" s="4"/>
      <c r="P463" s="4">
        <f t="shared" si="75"/>
        <v>0.25000000002512479</v>
      </c>
    </row>
    <row r="464" spans="1:16" x14ac:dyDescent="0.25">
      <c r="B464" s="3">
        <f t="shared" si="74"/>
        <v>10837</v>
      </c>
      <c r="C464">
        <v>345</v>
      </c>
      <c r="D464">
        <f>IF(D463=0,0,IF(D463+1&gt;RecapLineair!H$11,0,D463+1))</f>
        <v>0</v>
      </c>
      <c r="E464" s="16" t="str">
        <f>IF(D464=0,"n.v.t.",IF(RecapLineair!$I$22&lt;A$456,"nee",G464))</f>
        <v>n.v.t.</v>
      </c>
      <c r="F464" s="16">
        <f>IF(A$456=RecapLineair!$I$22,RecapLineair!$H$23,99)</f>
        <v>99</v>
      </c>
      <c r="G464" s="16" t="str">
        <f>IF(D464=0,"n.v.t.",(IF(D464&lt;=RecapLineair!$H$12,"ja","nee")))</f>
        <v>n.v.t.</v>
      </c>
      <c r="H464" s="4">
        <f t="shared" si="76"/>
        <v>0.25000000002512479</v>
      </c>
      <c r="I464" s="4"/>
      <c r="J464" s="5">
        <f>IF(D464=0,0,ROUND(+H464*RecapLineair!$H$13/12,2))</f>
        <v>0</v>
      </c>
      <c r="K464" s="4"/>
      <c r="L464" s="4">
        <f>IF(E464="ja",0,IF(D464=0,0,(MIN(ROUND(IF(Selectie!$A$4=2,+RecapLineair!$L$20-J464,(IF(Selectie!$A$4=1,(RecapLineair!$H$14-RecapLineair!$H$15)/(RecapLineair!$H$11-RecapLineair!$H$12),0))),2),H464))))</f>
        <v>0</v>
      </c>
      <c r="M464" s="4"/>
      <c r="N464" s="4">
        <f t="shared" si="64"/>
        <v>0</v>
      </c>
      <c r="O464" s="4"/>
      <c r="P464" s="4">
        <f t="shared" si="75"/>
        <v>0.25000000002512479</v>
      </c>
    </row>
    <row r="465" spans="1:16" x14ac:dyDescent="0.25">
      <c r="B465" s="3">
        <f t="shared" si="74"/>
        <v>10867</v>
      </c>
      <c r="C465">
        <v>346</v>
      </c>
      <c r="D465">
        <f>IF(D464=0,0,IF(D464+1&gt;RecapLineair!H$11,0,D464+1))</f>
        <v>0</v>
      </c>
      <c r="E465" s="16" t="str">
        <f>IF(D465=0,"n.v.t.",IF(RecapLineair!$I$22&lt;A$456,"nee",G465))</f>
        <v>n.v.t.</v>
      </c>
      <c r="F465" s="16">
        <f>IF(A$456=RecapLineair!$I$22,RecapLineair!$H$23,99)</f>
        <v>99</v>
      </c>
      <c r="G465" s="16" t="str">
        <f>IF(D465=0,"n.v.t.",(IF(D465&lt;=RecapLineair!$H$12,"ja","nee")))</f>
        <v>n.v.t.</v>
      </c>
      <c r="H465" s="4">
        <f t="shared" si="76"/>
        <v>0.25000000002512479</v>
      </c>
      <c r="I465" s="4"/>
      <c r="J465" s="5">
        <f>IF(D465=0,0,ROUND(+H465*RecapLineair!$H$13/12,2))</f>
        <v>0</v>
      </c>
      <c r="K465" s="4"/>
      <c r="L465" s="4">
        <f>IF(E465="ja",0,IF(D465=0,0,(MIN(ROUND(IF(Selectie!$A$4=2,+RecapLineair!$L$20-J465,(IF(Selectie!$A$4=1,(RecapLineair!$H$14-RecapLineair!$H$15)/(RecapLineair!$H$11-RecapLineair!$H$12),0))),2),H465))))</f>
        <v>0</v>
      </c>
      <c r="M465" s="4"/>
      <c r="N465" s="4">
        <f t="shared" si="64"/>
        <v>0</v>
      </c>
      <c r="O465" s="4"/>
      <c r="P465" s="4">
        <f t="shared" si="75"/>
        <v>0.25000000002512479</v>
      </c>
    </row>
    <row r="466" spans="1:16" x14ac:dyDescent="0.25">
      <c r="B466" s="3">
        <f t="shared" si="74"/>
        <v>10898</v>
      </c>
      <c r="C466">
        <v>347</v>
      </c>
      <c r="D466">
        <f>IF(D465=0,0,IF(D465+1&gt;RecapLineair!H$11,0,D465+1))</f>
        <v>0</v>
      </c>
      <c r="E466" s="16" t="str">
        <f>IF(D466=0,"n.v.t.",IF(RecapLineair!$I$22&lt;A$456,"nee",G466))</f>
        <v>n.v.t.</v>
      </c>
      <c r="F466" s="16">
        <f>IF(A$456=RecapLineair!$I$22,RecapLineair!$H$23,99)</f>
        <v>99</v>
      </c>
      <c r="G466" s="16" t="str">
        <f>IF(D466=0,"n.v.t.",(IF(D466&lt;=RecapLineair!$H$12,"ja","nee")))</f>
        <v>n.v.t.</v>
      </c>
      <c r="H466" s="4">
        <f t="shared" si="76"/>
        <v>0.25000000002512479</v>
      </c>
      <c r="I466" s="4"/>
      <c r="J466" s="5">
        <f>IF(D466=0,0,ROUND(+H466*RecapLineair!$H$13/12,2))</f>
        <v>0</v>
      </c>
      <c r="K466" s="4"/>
      <c r="L466" s="4">
        <f>IF(E466="ja",0,IF(D466=0,0,(MIN(ROUND(IF(Selectie!$A$4=2,+RecapLineair!$L$20-J466,(IF(Selectie!$A$4=1,(RecapLineair!$H$14-RecapLineair!$H$15)/(RecapLineair!$H$11-RecapLineair!$H$12),0))),2),H466))))</f>
        <v>0</v>
      </c>
      <c r="M466" s="4"/>
      <c r="N466" s="4">
        <f t="shared" si="64"/>
        <v>0</v>
      </c>
      <c r="O466" s="4"/>
      <c r="P466" s="4">
        <f t="shared" si="75"/>
        <v>0.25000000002512479</v>
      </c>
    </row>
    <row r="467" spans="1:16" x14ac:dyDescent="0.25">
      <c r="B467" s="3">
        <f t="shared" si="74"/>
        <v>10928</v>
      </c>
      <c r="C467">
        <v>348</v>
      </c>
      <c r="D467">
        <f>IF(D466=0,0,IF(D466+1&gt;RecapLineair!H$11,0,D466+1))</f>
        <v>0</v>
      </c>
      <c r="E467" s="16" t="str">
        <f>IF(D467=0,"n.v.t.",IF(RecapLineair!$I$22&lt;A$456,"nee",G467))</f>
        <v>n.v.t.</v>
      </c>
      <c r="F467" s="16">
        <f>IF(A$456=RecapLineair!$I$22,RecapLineair!$H$23,99)</f>
        <v>99</v>
      </c>
      <c r="G467" s="16" t="str">
        <f>IF(D467=0,"n.v.t.",(IF(D467&lt;=RecapLineair!$H$12,"ja","nee")))</f>
        <v>n.v.t.</v>
      </c>
      <c r="H467" s="4">
        <f t="shared" si="76"/>
        <v>0.25000000002512479</v>
      </c>
      <c r="I467" s="4"/>
      <c r="J467" s="5">
        <f>IF(D467=0,0,ROUND(+H467*RecapLineair!$H$13/12,2))</f>
        <v>0</v>
      </c>
      <c r="K467" s="4"/>
      <c r="L467" s="4">
        <f>IF(E467="ja",0,IF(D467=0,0,(MIN(ROUND(IF(Selectie!$A$4=2,+RecapLineair!$L$20-J467,(IF(Selectie!$A$4=1,(RecapLineair!$H$14-RecapLineair!$H$15)/(RecapLineair!$H$11-RecapLineair!$H$12),0))),2),H467))))</f>
        <v>0</v>
      </c>
      <c r="M467" s="4"/>
      <c r="N467" s="4">
        <f t="shared" si="64"/>
        <v>0</v>
      </c>
      <c r="O467" s="4"/>
      <c r="P467" s="4">
        <f t="shared" si="75"/>
        <v>0.25000000002512479</v>
      </c>
    </row>
    <row r="468" spans="1:16" x14ac:dyDescent="0.25">
      <c r="B468" s="3"/>
      <c r="E468" s="16"/>
      <c r="F468" s="16"/>
      <c r="G468" s="16"/>
      <c r="H468" s="4"/>
      <c r="I468" s="29"/>
      <c r="J468" s="28">
        <f>SUM(J456:J467)</f>
        <v>0</v>
      </c>
      <c r="K468" s="29"/>
      <c r="L468" s="28">
        <f>SUM(L456:L467)</f>
        <v>0</v>
      </c>
      <c r="M468" s="29"/>
      <c r="N468" s="28">
        <f>J468+L468</f>
        <v>0</v>
      </c>
      <c r="O468" s="29"/>
      <c r="P468" s="4"/>
    </row>
    <row r="469" spans="1:16" x14ac:dyDescent="0.25">
      <c r="B469" s="3"/>
      <c r="E469" s="16"/>
      <c r="F469" s="16"/>
      <c r="G469" s="16"/>
      <c r="H469" s="4"/>
      <c r="I469" s="29"/>
      <c r="J469" s="29"/>
      <c r="K469" s="29"/>
      <c r="L469" s="29"/>
      <c r="M469" s="29"/>
      <c r="N469" s="29"/>
      <c r="O469" s="29"/>
      <c r="P469" s="4"/>
    </row>
    <row r="470" spans="1:16" x14ac:dyDescent="0.25">
      <c r="A470" s="2">
        <f>A456+1</f>
        <v>2048</v>
      </c>
      <c r="B470" s="3">
        <f t="shared" ref="B470:B495" si="77">DATE(1,C470,1)</f>
        <v>10959</v>
      </c>
      <c r="C470">
        <v>349</v>
      </c>
      <c r="D470">
        <f>IF(D467=0,0,IF(D467+1&gt;RecapLineair!H$11,0,D467+1))</f>
        <v>0</v>
      </c>
      <c r="E470" s="16" t="str">
        <f>IF(D470=0,"n.v.t.",IF(RecapLineair!$I$22&lt;A$470,"nee",G470))</f>
        <v>n.v.t.</v>
      </c>
      <c r="F470" s="16">
        <f>IF(A$470=RecapLineair!$I$22,RecapLineair!$H$23,99)</f>
        <v>99</v>
      </c>
      <c r="G470" s="16" t="str">
        <f>IF(D470=0,"n.v.t.",(IF(D470&lt;=RecapLineair!$H$12,"ja","nee")))</f>
        <v>n.v.t.</v>
      </c>
      <c r="H470" s="4">
        <f>+P467</f>
        <v>0.25000000002512479</v>
      </c>
      <c r="I470" s="4"/>
      <c r="J470" s="5">
        <f>IF(D470=0,0,ROUND(+H470*RecapLineair!$H$13/12,2))</f>
        <v>0</v>
      </c>
      <c r="K470" s="4"/>
      <c r="L470" s="4">
        <f>IF(E470="ja",0,IF(D470=0,0,(MIN(ROUND(IF(Selectie!$A$4=2,+RecapLineair!$L$20-J470,(IF(Selectie!$A$4=1,(RecapLineair!$H$14-RecapLineair!$H$15)/(RecapLineair!$H$11-RecapLineair!$H$12),0))),2),H470))))</f>
        <v>0</v>
      </c>
      <c r="M470" s="4"/>
      <c r="N470" s="4">
        <f t="shared" si="64"/>
        <v>0</v>
      </c>
      <c r="O470" s="4"/>
      <c r="P470" s="4">
        <f t="shared" ref="P470:P481" si="78">+H470-L470</f>
        <v>0.25000000002512479</v>
      </c>
    </row>
    <row r="471" spans="1:16" x14ac:dyDescent="0.25">
      <c r="B471" s="3">
        <f t="shared" si="77"/>
        <v>10990</v>
      </c>
      <c r="C471">
        <v>350</v>
      </c>
      <c r="D471">
        <f>IF(D470=0,0,IF(D470+1&gt;RecapLineair!H$11,0,D470+1))</f>
        <v>0</v>
      </c>
      <c r="E471" s="16" t="str">
        <f>IF(D471=0,"n.v.t.",IF(RecapLineair!$I$22&lt;A$470,"nee",G471))</f>
        <v>n.v.t.</v>
      </c>
      <c r="F471" s="16">
        <f>IF(A$470=RecapLineair!$I$22,RecapLineair!$H$23,99)</f>
        <v>99</v>
      </c>
      <c r="G471" s="16" t="str">
        <f>IF(D471=0,"n.v.t.",(IF(D471&lt;=RecapLineair!$H$12,"ja","nee")))</f>
        <v>n.v.t.</v>
      </c>
      <c r="H471" s="4">
        <f t="shared" ref="H471:H481" si="79">+P470</f>
        <v>0.25000000002512479</v>
      </c>
      <c r="I471" s="4"/>
      <c r="J471" s="5">
        <f>IF(D471=0,0,ROUND(+H471*RecapLineair!$H$13/12,2))</f>
        <v>0</v>
      </c>
      <c r="K471" s="4"/>
      <c r="L471" s="4">
        <f>IF(E471="ja",0,IF(D471=0,0,(MIN(ROUND(IF(Selectie!$A$4=2,+RecapLineair!$L$20-J471,(IF(Selectie!$A$4=1,(RecapLineair!$H$14-RecapLineair!$H$15)/(RecapLineair!$H$11-RecapLineair!$H$12),0))),2),H471))))</f>
        <v>0</v>
      </c>
      <c r="M471" s="4"/>
      <c r="N471" s="4">
        <f t="shared" si="64"/>
        <v>0</v>
      </c>
      <c r="O471" s="4"/>
      <c r="P471" s="4">
        <f t="shared" si="78"/>
        <v>0.25000000002512479</v>
      </c>
    </row>
    <row r="472" spans="1:16" x14ac:dyDescent="0.25">
      <c r="B472" s="3">
        <f t="shared" si="77"/>
        <v>11018</v>
      </c>
      <c r="C472">
        <v>351</v>
      </c>
      <c r="D472">
        <f>IF(D471=0,0,IF(D471+1&gt;RecapLineair!H$11,0,D471+1))</f>
        <v>0</v>
      </c>
      <c r="E472" s="16" t="str">
        <f>IF(D472=0,"n.v.t.",IF(RecapLineair!$I$22&lt;A$470,"nee",G472))</f>
        <v>n.v.t.</v>
      </c>
      <c r="F472" s="16">
        <f>IF(A$470=RecapLineair!$I$22,RecapLineair!$H$23,99)</f>
        <v>99</v>
      </c>
      <c r="G472" s="16" t="str">
        <f>IF(D472=0,"n.v.t.",(IF(D472&lt;=RecapLineair!$H$12,"ja","nee")))</f>
        <v>n.v.t.</v>
      </c>
      <c r="H472" s="4">
        <f t="shared" si="79"/>
        <v>0.25000000002512479</v>
      </c>
      <c r="I472" s="4"/>
      <c r="J472" s="5">
        <f>IF(D472=0,0,ROUND(+H472*RecapLineair!$H$13/12,2))</f>
        <v>0</v>
      </c>
      <c r="K472" s="4"/>
      <c r="L472" s="4">
        <f>IF(E472="ja",0,IF(D472=0,0,(MIN(ROUND(IF(Selectie!$A$4=2,+RecapLineair!$L$20-J472,(IF(Selectie!$A$4=1,(RecapLineair!$H$14-RecapLineair!$H$15)/(RecapLineair!$H$11-RecapLineair!$H$12),0))),2),H472))))</f>
        <v>0</v>
      </c>
      <c r="M472" s="4"/>
      <c r="N472" s="4">
        <f t="shared" si="64"/>
        <v>0</v>
      </c>
      <c r="O472" s="4"/>
      <c r="P472" s="4">
        <f t="shared" si="78"/>
        <v>0.25000000002512479</v>
      </c>
    </row>
    <row r="473" spans="1:16" x14ac:dyDescent="0.25">
      <c r="B473" s="3">
        <f t="shared" si="77"/>
        <v>11049</v>
      </c>
      <c r="C473">
        <v>352</v>
      </c>
      <c r="D473">
        <f>IF(D472=0,0,IF(D472+1&gt;RecapLineair!H$11,0,D472+1))</f>
        <v>0</v>
      </c>
      <c r="E473" s="16" t="str">
        <f>IF(D473=0,"n.v.t.",IF(RecapLineair!$I$22&lt;A$470,"nee",G473))</f>
        <v>n.v.t.</v>
      </c>
      <c r="F473" s="16">
        <f>IF(A$470=RecapLineair!$I$22,RecapLineair!$H$23,99)</f>
        <v>99</v>
      </c>
      <c r="G473" s="16" t="str">
        <f>IF(D473=0,"n.v.t.",(IF(D473&lt;=RecapLineair!$H$12,"ja","nee")))</f>
        <v>n.v.t.</v>
      </c>
      <c r="H473" s="4">
        <f t="shared" si="79"/>
        <v>0.25000000002512479</v>
      </c>
      <c r="I473" s="4"/>
      <c r="J473" s="5">
        <f>IF(D473=0,0,ROUND(+H473*RecapLineair!$H$13/12,2))</f>
        <v>0</v>
      </c>
      <c r="K473" s="4"/>
      <c r="L473" s="4">
        <f>IF(E473="ja",0,IF(D473=0,0,(MIN(ROUND(IF(Selectie!$A$4=2,+RecapLineair!$L$20-J473,(IF(Selectie!$A$4=1,(RecapLineair!$H$14-RecapLineair!$H$15)/(RecapLineair!$H$11-RecapLineair!$H$12),0))),2),H473))))</f>
        <v>0</v>
      </c>
      <c r="M473" s="4"/>
      <c r="N473" s="4">
        <f t="shared" si="64"/>
        <v>0</v>
      </c>
      <c r="O473" s="4"/>
      <c r="P473" s="4">
        <f t="shared" si="78"/>
        <v>0.25000000002512479</v>
      </c>
    </row>
    <row r="474" spans="1:16" x14ac:dyDescent="0.25">
      <c r="B474" s="3">
        <f t="shared" si="77"/>
        <v>11079</v>
      </c>
      <c r="C474">
        <v>353</v>
      </c>
      <c r="D474">
        <f>IF(D473=0,0,IF(D473+1&gt;RecapLineair!H$11,0,D473+1))</f>
        <v>0</v>
      </c>
      <c r="E474" s="16" t="str">
        <f>IF(D474=0,"n.v.t.",IF(RecapLineair!$I$22&lt;A$470,"nee",G474))</f>
        <v>n.v.t.</v>
      </c>
      <c r="F474" s="16">
        <f>IF(A$470=RecapLineair!$I$22,RecapLineair!$H$23,99)</f>
        <v>99</v>
      </c>
      <c r="G474" s="16" t="str">
        <f>IF(D474=0,"n.v.t.",(IF(D474&lt;=RecapLineair!$H$12,"ja","nee")))</f>
        <v>n.v.t.</v>
      </c>
      <c r="H474" s="4">
        <f t="shared" si="79"/>
        <v>0.25000000002512479</v>
      </c>
      <c r="I474" s="4"/>
      <c r="J474" s="5">
        <f>IF(D474=0,0,ROUND(+H474*RecapLineair!$H$13/12,2))</f>
        <v>0</v>
      </c>
      <c r="K474" s="4"/>
      <c r="L474" s="4">
        <f>IF(E474="ja",0,IF(D474=0,0,(MIN(ROUND(IF(Selectie!$A$4=2,+RecapLineair!$L$20-J474,(IF(Selectie!$A$4=1,(RecapLineair!$H$14-RecapLineair!$H$15)/(RecapLineair!$H$11-RecapLineair!$H$12),0))),2),H474))))</f>
        <v>0</v>
      </c>
      <c r="M474" s="4"/>
      <c r="N474" s="4">
        <f t="shared" si="64"/>
        <v>0</v>
      </c>
      <c r="O474" s="4"/>
      <c r="P474" s="4">
        <f t="shared" si="78"/>
        <v>0.25000000002512479</v>
      </c>
    </row>
    <row r="475" spans="1:16" x14ac:dyDescent="0.25">
      <c r="B475" s="3">
        <f t="shared" si="77"/>
        <v>11110</v>
      </c>
      <c r="C475">
        <v>354</v>
      </c>
      <c r="D475">
        <f>IF(D474=0,0,IF(D474+1&gt;RecapLineair!H$11,0,D474+1))</f>
        <v>0</v>
      </c>
      <c r="E475" s="16" t="str">
        <f>IF(D475=0,"n.v.t.",IF(RecapLineair!$I$22&lt;A$470,"nee",G475))</f>
        <v>n.v.t.</v>
      </c>
      <c r="F475" s="16">
        <f>IF(A$470=RecapLineair!$I$22,RecapLineair!$H$23,99)</f>
        <v>99</v>
      </c>
      <c r="G475" s="16" t="str">
        <f>IF(D475=0,"n.v.t.",(IF(D475&lt;=RecapLineair!$H$12,"ja","nee")))</f>
        <v>n.v.t.</v>
      </c>
      <c r="H475" s="4">
        <f t="shared" si="79"/>
        <v>0.25000000002512479</v>
      </c>
      <c r="I475" s="4"/>
      <c r="J475" s="5">
        <f>IF(D475=0,0,ROUND(+H475*RecapLineair!$H$13/12,2))</f>
        <v>0</v>
      </c>
      <c r="K475" s="4"/>
      <c r="L475" s="4">
        <f>IF(E475="ja",0,IF(D475=0,0,(MIN(ROUND(IF(Selectie!$A$4=2,+RecapLineair!$L$20-J475,(IF(Selectie!$A$4=1,(RecapLineair!$H$14-RecapLineair!$H$15)/(RecapLineair!$H$11-RecapLineair!$H$12),0))),2),H475))))</f>
        <v>0</v>
      </c>
      <c r="M475" s="4"/>
      <c r="N475" s="4">
        <f t="shared" si="64"/>
        <v>0</v>
      </c>
      <c r="O475" s="4"/>
      <c r="P475" s="4">
        <f t="shared" si="78"/>
        <v>0.25000000002512479</v>
      </c>
    </row>
    <row r="476" spans="1:16" x14ac:dyDescent="0.25">
      <c r="B476" s="3">
        <f t="shared" si="77"/>
        <v>11140</v>
      </c>
      <c r="C476">
        <v>355</v>
      </c>
      <c r="D476">
        <f>IF(D475=0,0,IF(D475+1&gt;RecapLineair!H$11,0,D475+1))</f>
        <v>0</v>
      </c>
      <c r="E476" s="16" t="str">
        <f>IF(D476=0,"n.v.t.",IF(RecapLineair!$I$22&lt;A$470,"nee",G476))</f>
        <v>n.v.t.</v>
      </c>
      <c r="F476" s="16">
        <f>IF(A$470=RecapLineair!$I$22,RecapLineair!$H$23,99)</f>
        <v>99</v>
      </c>
      <c r="G476" s="16" t="str">
        <f>IF(D476=0,"n.v.t.",(IF(D476&lt;=RecapLineair!$H$12,"ja","nee")))</f>
        <v>n.v.t.</v>
      </c>
      <c r="H476" s="4">
        <f t="shared" si="79"/>
        <v>0.25000000002512479</v>
      </c>
      <c r="I476" s="4"/>
      <c r="J476" s="5">
        <f>IF(D476=0,0,ROUND(+H476*RecapLineair!$H$13/12,2))</f>
        <v>0</v>
      </c>
      <c r="K476" s="4"/>
      <c r="L476" s="4">
        <f>IF(E476="ja",0,IF(D476=0,0,(MIN(ROUND(IF(Selectie!$A$4=2,+RecapLineair!$L$20-J476,(IF(Selectie!$A$4=1,(RecapLineair!$H$14-RecapLineair!$H$15)/(RecapLineair!$H$11-RecapLineair!$H$12),0))),2),H476))))</f>
        <v>0</v>
      </c>
      <c r="M476" s="4"/>
      <c r="N476" s="4">
        <f t="shared" si="64"/>
        <v>0</v>
      </c>
      <c r="O476" s="4"/>
      <c r="P476" s="4">
        <f t="shared" si="78"/>
        <v>0.25000000002512479</v>
      </c>
    </row>
    <row r="477" spans="1:16" x14ac:dyDescent="0.25">
      <c r="B477" s="3">
        <f t="shared" si="77"/>
        <v>11171</v>
      </c>
      <c r="C477">
        <v>356</v>
      </c>
      <c r="D477">
        <f>IF(D476=0,0,IF(D476+1&gt;RecapLineair!H$11,0,D476+1))</f>
        <v>0</v>
      </c>
      <c r="E477" s="16" t="str">
        <f>IF(D477=0,"n.v.t.",IF(RecapLineair!$I$22&lt;A$470,"nee",G477))</f>
        <v>n.v.t.</v>
      </c>
      <c r="F477" s="16">
        <f>IF(A$470=RecapLineair!$I$22,RecapLineair!$H$23,99)</f>
        <v>99</v>
      </c>
      <c r="G477" s="16" t="str">
        <f>IF(D477=0,"n.v.t.",(IF(D477&lt;=RecapLineair!$H$12,"ja","nee")))</f>
        <v>n.v.t.</v>
      </c>
      <c r="H477" s="4">
        <f t="shared" si="79"/>
        <v>0.25000000002512479</v>
      </c>
      <c r="I477" s="4"/>
      <c r="J477" s="5">
        <f>IF(D477=0,0,ROUND(+H477*RecapLineair!$H$13/12,2))</f>
        <v>0</v>
      </c>
      <c r="K477" s="4"/>
      <c r="L477" s="4">
        <f>IF(E477="ja",0,IF(D477=0,0,(MIN(ROUND(IF(Selectie!$A$4=2,+RecapLineair!$L$20-J477,(IF(Selectie!$A$4=1,(RecapLineair!$H$14-RecapLineair!$H$15)/(RecapLineair!$H$11-RecapLineair!$H$12),0))),2),H477))))</f>
        <v>0</v>
      </c>
      <c r="M477" s="4"/>
      <c r="N477" s="4">
        <f t="shared" si="64"/>
        <v>0</v>
      </c>
      <c r="O477" s="4"/>
      <c r="P477" s="4">
        <f t="shared" si="78"/>
        <v>0.25000000002512479</v>
      </c>
    </row>
    <row r="478" spans="1:16" x14ac:dyDescent="0.25">
      <c r="B478" s="3">
        <f t="shared" si="77"/>
        <v>11202</v>
      </c>
      <c r="C478">
        <v>357</v>
      </c>
      <c r="D478">
        <f>IF(D477=0,0,IF(D477+1&gt;RecapLineair!H$11,0,D477+1))</f>
        <v>0</v>
      </c>
      <c r="E478" s="16" t="str">
        <f>IF(D478=0,"n.v.t.",IF(RecapLineair!$I$22&lt;A$470,"nee",G478))</f>
        <v>n.v.t.</v>
      </c>
      <c r="F478" s="16">
        <f>IF(A$470=RecapLineair!$I$22,RecapLineair!$H$23,99)</f>
        <v>99</v>
      </c>
      <c r="G478" s="16" t="str">
        <f>IF(D478=0,"n.v.t.",(IF(D478&lt;=RecapLineair!$H$12,"ja","nee")))</f>
        <v>n.v.t.</v>
      </c>
      <c r="H478" s="4">
        <f t="shared" si="79"/>
        <v>0.25000000002512479</v>
      </c>
      <c r="I478" s="4"/>
      <c r="J478" s="5">
        <f>IF(D478=0,0,ROUND(+H478*RecapLineair!$H$13/12,2))</f>
        <v>0</v>
      </c>
      <c r="K478" s="4"/>
      <c r="L478" s="4">
        <f>IF(E478="ja",0,IF(D478=0,0,(MIN(ROUND(IF(Selectie!$A$4=2,+RecapLineair!$L$20-J478,(IF(Selectie!$A$4=1,(RecapLineair!$H$14-RecapLineair!$H$15)/(RecapLineair!$H$11-RecapLineair!$H$12),0))),2),H478))))</f>
        <v>0</v>
      </c>
      <c r="M478" s="4"/>
      <c r="N478" s="4">
        <f t="shared" ref="N478:N495" si="80">J478+L478</f>
        <v>0</v>
      </c>
      <c r="O478" s="4"/>
      <c r="P478" s="4">
        <f t="shared" si="78"/>
        <v>0.25000000002512479</v>
      </c>
    </row>
    <row r="479" spans="1:16" x14ac:dyDescent="0.25">
      <c r="B479" s="3">
        <f t="shared" si="77"/>
        <v>11232</v>
      </c>
      <c r="C479">
        <v>358</v>
      </c>
      <c r="D479">
        <f>IF(D478=0,0,IF(D478+1&gt;RecapLineair!H$11,0,D478+1))</f>
        <v>0</v>
      </c>
      <c r="E479" s="16" t="str">
        <f>IF(D479=0,"n.v.t.",IF(RecapLineair!$I$22&lt;A$470,"nee",G479))</f>
        <v>n.v.t.</v>
      </c>
      <c r="F479" s="16">
        <f>IF(A$470=RecapLineair!$I$22,RecapLineair!$H$23,99)</f>
        <v>99</v>
      </c>
      <c r="G479" s="16" t="str">
        <f>IF(D479=0,"n.v.t.",(IF(D479&lt;=RecapLineair!$H$12,"ja","nee")))</f>
        <v>n.v.t.</v>
      </c>
      <c r="H479" s="4">
        <f t="shared" si="79"/>
        <v>0.25000000002512479</v>
      </c>
      <c r="I479" s="4"/>
      <c r="J479" s="5">
        <f>IF(D479=0,0,ROUND(+H479*RecapLineair!$H$13/12,2))</f>
        <v>0</v>
      </c>
      <c r="K479" s="4"/>
      <c r="L479" s="4">
        <f>IF(E479="ja",0,IF(D479=0,0,(MIN(ROUND(IF(Selectie!$A$4=2,+RecapLineair!$L$20-J479,(IF(Selectie!$A$4=1,(RecapLineair!$H$14-RecapLineair!$H$15)/(RecapLineair!$H$11-RecapLineair!$H$12),0))),2),H479))))</f>
        <v>0</v>
      </c>
      <c r="M479" s="4"/>
      <c r="N479" s="4">
        <f t="shared" si="80"/>
        <v>0</v>
      </c>
      <c r="O479" s="4"/>
      <c r="P479" s="4">
        <f t="shared" si="78"/>
        <v>0.25000000002512479</v>
      </c>
    </row>
    <row r="480" spans="1:16" x14ac:dyDescent="0.25">
      <c r="B480" s="3">
        <f t="shared" si="77"/>
        <v>11263</v>
      </c>
      <c r="C480">
        <v>359</v>
      </c>
      <c r="D480">
        <f>IF(D479=0,0,IF(D479+1&gt;RecapLineair!H$11,0,D479+1))</f>
        <v>0</v>
      </c>
      <c r="E480" s="16" t="str">
        <f>IF(D480=0,"n.v.t.",IF(RecapLineair!$I$22&lt;A$470,"nee",G480))</f>
        <v>n.v.t.</v>
      </c>
      <c r="F480" s="16">
        <f>IF(A$470=RecapLineair!$I$22,RecapLineair!$H$23,99)</f>
        <v>99</v>
      </c>
      <c r="G480" s="16" t="str">
        <f>IF(D480=0,"n.v.t.",(IF(D480&lt;=RecapLineair!$H$12,"ja","nee")))</f>
        <v>n.v.t.</v>
      </c>
      <c r="H480" s="4">
        <f t="shared" si="79"/>
        <v>0.25000000002512479</v>
      </c>
      <c r="I480" s="4"/>
      <c r="J480" s="5">
        <f>IF(D480=0,0,ROUND(+H480*RecapLineair!$H$13/12,2))</f>
        <v>0</v>
      </c>
      <c r="K480" s="4"/>
      <c r="L480" s="4">
        <f>IF(E480="ja",0,IF(D480=0,0,(MIN(ROUND(IF(Selectie!$A$4=2,+RecapLineair!$L$20-J480,(IF(Selectie!$A$4=1,(RecapLineair!$H$14-RecapLineair!$H$15)/(RecapLineair!$H$11-RecapLineair!$H$12),0))),2),H480))))</f>
        <v>0</v>
      </c>
      <c r="M480" s="4"/>
      <c r="N480" s="4">
        <f t="shared" si="80"/>
        <v>0</v>
      </c>
      <c r="O480" s="4"/>
      <c r="P480" s="4">
        <f t="shared" si="78"/>
        <v>0.25000000002512479</v>
      </c>
    </row>
    <row r="481" spans="1:16" x14ac:dyDescent="0.25">
      <c r="B481" s="3">
        <f t="shared" si="77"/>
        <v>11293</v>
      </c>
      <c r="C481">
        <v>360</v>
      </c>
      <c r="D481">
        <f>IF(D480=0,0,IF(D480+1&gt;RecapLineair!H$11,0,D480+1))</f>
        <v>0</v>
      </c>
      <c r="E481" s="16" t="str">
        <f>IF(D481=0,"n.v.t.",IF(RecapLineair!$I$22&lt;A$470,"nee",G481))</f>
        <v>n.v.t.</v>
      </c>
      <c r="F481" s="16">
        <f>IF(A$470=RecapLineair!$I$22,RecapLineair!$H$23,99)</f>
        <v>99</v>
      </c>
      <c r="G481" s="16" t="str">
        <f>IF(D481=0,"n.v.t.",(IF(D481&lt;=RecapLineair!$H$12,"ja","nee")))</f>
        <v>n.v.t.</v>
      </c>
      <c r="H481" s="4">
        <f t="shared" si="79"/>
        <v>0.25000000002512479</v>
      </c>
      <c r="I481" s="4"/>
      <c r="J481" s="5">
        <f>IF(D481=0,0,ROUND(+H481*RecapLineair!$H$13/12,2))</f>
        <v>0</v>
      </c>
      <c r="K481" s="4"/>
      <c r="L481" s="4">
        <f>IF(E481="ja",0,IF(D481=0,0,(MIN(ROUND(IF(Selectie!$A$4=2,+RecapLineair!$L$20-J481,(IF(Selectie!$A$4=1,(RecapLineair!$H$14-RecapLineair!$H$15)/(RecapLineair!$H$11-RecapLineair!$H$12),0))),2),H481))))</f>
        <v>0</v>
      </c>
      <c r="M481" s="4"/>
      <c r="N481" s="4">
        <f t="shared" si="80"/>
        <v>0</v>
      </c>
      <c r="O481" s="4"/>
      <c r="P481" s="4">
        <f t="shared" si="78"/>
        <v>0.25000000002512479</v>
      </c>
    </row>
    <row r="482" spans="1:16" x14ac:dyDescent="0.25">
      <c r="B482" s="3"/>
      <c r="E482" s="16"/>
      <c r="F482" s="16"/>
      <c r="G482" s="16"/>
      <c r="H482" s="4"/>
      <c r="I482" s="29"/>
      <c r="J482" s="28">
        <f>SUM(J470:J481)</f>
        <v>0</v>
      </c>
      <c r="K482" s="29"/>
      <c r="L482" s="28">
        <f>SUM(L470:L481)</f>
        <v>0</v>
      </c>
      <c r="M482" s="29"/>
      <c r="N482" s="28">
        <f>J482+L482</f>
        <v>0</v>
      </c>
      <c r="O482" s="29"/>
      <c r="P482" s="4"/>
    </row>
    <row r="483" spans="1:16" x14ac:dyDescent="0.25">
      <c r="B483" s="3"/>
      <c r="E483" s="16"/>
      <c r="F483" s="16"/>
      <c r="G483" s="16"/>
      <c r="H483" s="4"/>
      <c r="I483" s="29"/>
      <c r="J483" s="29"/>
      <c r="K483" s="29"/>
      <c r="L483" s="29"/>
      <c r="M483" s="29"/>
      <c r="N483" s="29"/>
      <c r="O483" s="29"/>
      <c r="P483" s="4"/>
    </row>
    <row r="484" spans="1:16" x14ac:dyDescent="0.25">
      <c r="A484" s="2">
        <f>A470+1</f>
        <v>2049</v>
      </c>
      <c r="B484" s="3">
        <f t="shared" si="77"/>
        <v>11324</v>
      </c>
      <c r="C484">
        <v>361</v>
      </c>
      <c r="D484">
        <f>IF(D481=0,0,IF(D481+1&gt;RecapLineair!H$11,0,D481+1))</f>
        <v>0</v>
      </c>
      <c r="E484" s="16" t="str">
        <f>IF(D484=0,"n.v.t.",IF(RecapLineair!$I$22&lt;A$484,"nee",G484))</f>
        <v>n.v.t.</v>
      </c>
      <c r="F484" s="16">
        <f>IF(A$484=RecapLineair!$I$22,RecapLineair!$H$23,99)</f>
        <v>99</v>
      </c>
      <c r="G484" s="16" t="str">
        <f>IF(D484=0,"n.v.t.",(IF(D484&lt;=RecapLineair!$H$12,"ja","nee")))</f>
        <v>n.v.t.</v>
      </c>
      <c r="H484" s="4">
        <f>+P481</f>
        <v>0.25000000002512479</v>
      </c>
      <c r="I484" s="4"/>
      <c r="J484" s="5">
        <f>IF(D484=0,0,ROUND(+H484*RecapLineair!$H$13/12,2))</f>
        <v>0</v>
      </c>
      <c r="K484" s="4"/>
      <c r="L484" s="4">
        <f>IF(E484="ja",0,IF(D484=0,0,(MIN(ROUND(IF(Selectie!$A$4=2,+RecapLineair!$L$20-J484,(IF(Selectie!$A$4=1,(RecapLineair!$H$14-RecapLineair!$H$15)/(RecapLineair!$H$11-RecapLineair!$H$12),0))),2),H484))))</f>
        <v>0</v>
      </c>
      <c r="M484" s="4"/>
      <c r="N484" s="4">
        <f t="shared" si="80"/>
        <v>0</v>
      </c>
      <c r="O484" s="4"/>
      <c r="P484" s="4">
        <f t="shared" ref="P484:P495" si="81">+H484-L484</f>
        <v>0.25000000002512479</v>
      </c>
    </row>
    <row r="485" spans="1:16" x14ac:dyDescent="0.25">
      <c r="B485" s="3">
        <f t="shared" si="77"/>
        <v>11355</v>
      </c>
      <c r="C485">
        <f>C484+1</f>
        <v>362</v>
      </c>
      <c r="D485">
        <f>IF(D484=0,0,IF(D484+1&gt;RecapLineair!H$11,0,D484+1))</f>
        <v>0</v>
      </c>
      <c r="E485" s="16" t="str">
        <f>IF(D485=0,"n.v.t.",IF(RecapLineair!$I$22&lt;A$484,"nee",G485))</f>
        <v>n.v.t.</v>
      </c>
      <c r="F485" s="16">
        <f>IF(A$484=RecapLineair!$I$22,RecapLineair!$H$23,99)</f>
        <v>99</v>
      </c>
      <c r="G485" s="16" t="str">
        <f>IF(D485=0,"n.v.t.",(IF(D485&lt;=RecapLineair!$H$12,"ja","nee")))</f>
        <v>n.v.t.</v>
      </c>
      <c r="H485" s="4">
        <f t="shared" ref="H485:H495" si="82">+P484</f>
        <v>0.25000000002512479</v>
      </c>
      <c r="I485" s="4"/>
      <c r="J485" s="5">
        <f>IF(D485=0,0,ROUND(+H485*RecapLineair!$H$13/12,2))</f>
        <v>0</v>
      </c>
      <c r="K485" s="4"/>
      <c r="L485" s="4">
        <f>IF(E485="ja",0,IF(D485=0,0,(MIN(ROUND(IF(Selectie!$A$4=2,+RecapLineair!$L$20-J485,(IF(Selectie!$A$4=1,(RecapLineair!$H$14-RecapLineair!$H$15)/(RecapLineair!$H$11-RecapLineair!$H$12),0))),2),H485))))</f>
        <v>0</v>
      </c>
      <c r="M485" s="4"/>
      <c r="N485" s="4">
        <f t="shared" si="80"/>
        <v>0</v>
      </c>
      <c r="O485" s="4"/>
      <c r="P485" s="4">
        <f t="shared" si="81"/>
        <v>0.25000000002512479</v>
      </c>
    </row>
    <row r="486" spans="1:16" x14ac:dyDescent="0.25">
      <c r="B486" s="3">
        <f t="shared" si="77"/>
        <v>11383</v>
      </c>
      <c r="C486">
        <f t="shared" ref="C486:C495" si="83">C485+1</f>
        <v>363</v>
      </c>
      <c r="D486">
        <f>IF(D485=0,0,IF(D485+1&gt;RecapLineair!H$11,0,D485+1))</f>
        <v>0</v>
      </c>
      <c r="E486" s="16" t="str">
        <f>IF(D486=0,"n.v.t.",IF(RecapLineair!$I$22&lt;A$484,"nee",G486))</f>
        <v>n.v.t.</v>
      </c>
      <c r="F486" s="16">
        <f>IF(A$484=RecapLineair!$I$22,RecapLineair!$H$23,99)</f>
        <v>99</v>
      </c>
      <c r="G486" s="16" t="str">
        <f>IF(D486=0,"n.v.t.",(IF(D486&lt;=RecapLineair!$H$12,"ja","nee")))</f>
        <v>n.v.t.</v>
      </c>
      <c r="H486" s="4">
        <f t="shared" si="82"/>
        <v>0.25000000002512479</v>
      </c>
      <c r="I486" s="4"/>
      <c r="J486" s="5">
        <f>IF(D486=0,0,ROUND(+H486*RecapLineair!$H$13/12,2))</f>
        <v>0</v>
      </c>
      <c r="K486" s="4"/>
      <c r="L486" s="4">
        <f>IF(E486="ja",0,IF(D486=0,0,(MIN(ROUND(IF(Selectie!$A$4=2,+RecapLineair!$L$20-J486,(IF(Selectie!$A$4=1,(RecapLineair!$H$14-RecapLineair!$H$15)/(RecapLineair!$H$11-RecapLineair!$H$12),0))),2),H486))))</f>
        <v>0</v>
      </c>
      <c r="M486" s="4"/>
      <c r="N486" s="4">
        <f t="shared" si="80"/>
        <v>0</v>
      </c>
      <c r="O486" s="4"/>
      <c r="P486" s="4">
        <f t="shared" si="81"/>
        <v>0.25000000002512479</v>
      </c>
    </row>
    <row r="487" spans="1:16" x14ac:dyDescent="0.25">
      <c r="B487" s="3">
        <f t="shared" si="77"/>
        <v>11414</v>
      </c>
      <c r="C487">
        <f t="shared" si="83"/>
        <v>364</v>
      </c>
      <c r="D487">
        <f>IF(D486=0,0,IF(D486+1&gt;RecapLineair!H$11,0,D486+1))</f>
        <v>0</v>
      </c>
      <c r="E487" s="16" t="str">
        <f>IF(D487=0,"n.v.t.",IF(RecapLineair!$I$22&lt;A$484,"nee",G487))</f>
        <v>n.v.t.</v>
      </c>
      <c r="F487" s="16">
        <f>IF(A$484=RecapLineair!$I$22,RecapLineair!$H$23,99)</f>
        <v>99</v>
      </c>
      <c r="G487" s="16" t="str">
        <f>IF(D487=0,"n.v.t.",(IF(D487&lt;=RecapLineair!$H$12,"ja","nee")))</f>
        <v>n.v.t.</v>
      </c>
      <c r="H487" s="4">
        <f t="shared" si="82"/>
        <v>0.25000000002512479</v>
      </c>
      <c r="I487" s="4"/>
      <c r="J487" s="5">
        <f>IF(D487=0,0,ROUND(+H487*RecapLineair!$H$13/12,2))</f>
        <v>0</v>
      </c>
      <c r="K487" s="4"/>
      <c r="L487" s="4">
        <f>IF(E487="ja",0,IF(D487=0,0,(MIN(ROUND(IF(Selectie!$A$4=2,+RecapLineair!$L$20-J487,(IF(Selectie!$A$4=1,(RecapLineair!$H$14-RecapLineair!$H$15)/(RecapLineair!$H$11-RecapLineair!$H$12),0))),2),H487))))</f>
        <v>0</v>
      </c>
      <c r="M487" s="4"/>
      <c r="N487" s="4">
        <f t="shared" si="80"/>
        <v>0</v>
      </c>
      <c r="O487" s="4"/>
      <c r="P487" s="4">
        <f t="shared" si="81"/>
        <v>0.25000000002512479</v>
      </c>
    </row>
    <row r="488" spans="1:16" x14ac:dyDescent="0.25">
      <c r="B488" s="3">
        <f t="shared" si="77"/>
        <v>11444</v>
      </c>
      <c r="C488">
        <f t="shared" si="83"/>
        <v>365</v>
      </c>
      <c r="D488">
        <f>IF(D487=0,0,IF(D487+1&gt;RecapLineair!H$11,0,D487+1))</f>
        <v>0</v>
      </c>
      <c r="E488" s="16" t="str">
        <f>IF(D488=0,"n.v.t.",IF(RecapLineair!$I$22&lt;A$484,"nee",G488))</f>
        <v>n.v.t.</v>
      </c>
      <c r="F488" s="16">
        <f>IF(A$484=RecapLineair!$I$22,RecapLineair!$H$23,99)</f>
        <v>99</v>
      </c>
      <c r="G488" s="16" t="str">
        <f>IF(D488=0,"n.v.t.",(IF(D488&lt;=RecapLineair!$H$12,"ja","nee")))</f>
        <v>n.v.t.</v>
      </c>
      <c r="H488" s="4">
        <f t="shared" si="82"/>
        <v>0.25000000002512479</v>
      </c>
      <c r="I488" s="4"/>
      <c r="J488" s="5">
        <f>IF(D488=0,0,ROUND(+H488*RecapLineair!$H$13/12,2))</f>
        <v>0</v>
      </c>
      <c r="K488" s="4"/>
      <c r="L488" s="4">
        <f>IF(E488="ja",0,IF(D488=0,0,(MIN(ROUND(IF(Selectie!$A$4=2,+RecapLineair!$L$20-J488,(IF(Selectie!$A$4=1,(RecapLineair!$H$14-RecapLineair!$H$15)/(RecapLineair!$H$11-RecapLineair!$H$12),0))),2),H488))))</f>
        <v>0</v>
      </c>
      <c r="M488" s="4"/>
      <c r="N488" s="4">
        <f t="shared" si="80"/>
        <v>0</v>
      </c>
      <c r="O488" s="4"/>
      <c r="P488" s="4">
        <f t="shared" si="81"/>
        <v>0.25000000002512479</v>
      </c>
    </row>
    <row r="489" spans="1:16" x14ac:dyDescent="0.25">
      <c r="B489" s="3">
        <f t="shared" si="77"/>
        <v>11475</v>
      </c>
      <c r="C489">
        <f t="shared" si="83"/>
        <v>366</v>
      </c>
      <c r="D489">
        <f>IF(D488=0,0,IF(D488+1&gt;RecapLineair!H$11,0,D488+1))</f>
        <v>0</v>
      </c>
      <c r="E489" s="16" t="str">
        <f>IF(D489=0,"n.v.t.",IF(RecapLineair!$I$22&lt;A$484,"nee",G489))</f>
        <v>n.v.t.</v>
      </c>
      <c r="F489" s="16">
        <f>IF(A$484=RecapLineair!$I$22,RecapLineair!$H$23,99)</f>
        <v>99</v>
      </c>
      <c r="G489" s="16" t="str">
        <f>IF(D489=0,"n.v.t.",(IF(D489&lt;=RecapLineair!$H$12,"ja","nee")))</f>
        <v>n.v.t.</v>
      </c>
      <c r="H489" s="4">
        <f t="shared" si="82"/>
        <v>0.25000000002512479</v>
      </c>
      <c r="I489" s="4"/>
      <c r="J489" s="5">
        <f>IF(D489=0,0,ROUND(+H489*RecapLineair!$H$13/12,2))</f>
        <v>0</v>
      </c>
      <c r="K489" s="4"/>
      <c r="L489" s="4">
        <f>IF(E489="ja",0,IF(D489=0,0,(MIN(ROUND(IF(Selectie!$A$4=2,+RecapLineair!$L$20-J489,(IF(Selectie!$A$4=1,(RecapLineair!$H$14-RecapLineair!$H$15)/(RecapLineair!$H$11-RecapLineair!$H$12),0))),2),H489))))</f>
        <v>0</v>
      </c>
      <c r="M489" s="4"/>
      <c r="N489" s="4">
        <f t="shared" si="80"/>
        <v>0</v>
      </c>
      <c r="O489" s="4"/>
      <c r="P489" s="4">
        <f t="shared" si="81"/>
        <v>0.25000000002512479</v>
      </c>
    </row>
    <row r="490" spans="1:16" x14ac:dyDescent="0.25">
      <c r="B490" s="3">
        <f t="shared" si="77"/>
        <v>11505</v>
      </c>
      <c r="C490">
        <f t="shared" si="83"/>
        <v>367</v>
      </c>
      <c r="D490">
        <f>IF(D489=0,0,IF(D489+1&gt;RecapLineair!H$11,0,D489+1))</f>
        <v>0</v>
      </c>
      <c r="E490" s="16" t="str">
        <f>IF(D490=0,"n.v.t.",IF(RecapLineair!$I$22&lt;A$484,"nee",G490))</f>
        <v>n.v.t.</v>
      </c>
      <c r="F490" s="16">
        <f>IF(A$484=RecapLineair!$I$22,RecapLineair!$H$23,99)</f>
        <v>99</v>
      </c>
      <c r="G490" s="16" t="str">
        <f>IF(D490=0,"n.v.t.",(IF(D490&lt;=RecapLineair!$H$12,"ja","nee")))</f>
        <v>n.v.t.</v>
      </c>
      <c r="H490" s="4">
        <f t="shared" si="82"/>
        <v>0.25000000002512479</v>
      </c>
      <c r="I490" s="4"/>
      <c r="J490" s="5">
        <f>IF(D490=0,0,ROUND(+H490*RecapLineair!$H$13/12,2))</f>
        <v>0</v>
      </c>
      <c r="K490" s="4"/>
      <c r="L490" s="4">
        <f>IF(E490="ja",0,IF(D490=0,0,(MIN(ROUND(IF(Selectie!$A$4=2,+RecapLineair!$L$20-J490,(IF(Selectie!$A$4=1,(RecapLineair!$H$14-RecapLineair!$H$15)/(RecapLineair!$H$11-RecapLineair!$H$12),0))),2),H490))))</f>
        <v>0</v>
      </c>
      <c r="M490" s="4"/>
      <c r="N490" s="4">
        <f t="shared" si="80"/>
        <v>0</v>
      </c>
      <c r="O490" s="4"/>
      <c r="P490" s="4">
        <f t="shared" si="81"/>
        <v>0.25000000002512479</v>
      </c>
    </row>
    <row r="491" spans="1:16" x14ac:dyDescent="0.25">
      <c r="B491" s="3">
        <f t="shared" si="77"/>
        <v>11536</v>
      </c>
      <c r="C491">
        <f t="shared" si="83"/>
        <v>368</v>
      </c>
      <c r="D491">
        <f>IF(D490=0,0,IF(D490+1&gt;RecapLineair!H$11,0,D490+1))</f>
        <v>0</v>
      </c>
      <c r="E491" s="16" t="str">
        <f>IF(D491=0,"n.v.t.",IF(RecapLineair!$I$22&lt;A$484,"nee",G491))</f>
        <v>n.v.t.</v>
      </c>
      <c r="F491" s="16">
        <f>IF(A$484=RecapLineair!$I$22,RecapLineair!$H$23,99)</f>
        <v>99</v>
      </c>
      <c r="G491" s="16" t="str">
        <f>IF(D491=0,"n.v.t.",(IF(D491&lt;=RecapLineair!$H$12,"ja","nee")))</f>
        <v>n.v.t.</v>
      </c>
      <c r="H491" s="4">
        <f t="shared" si="82"/>
        <v>0.25000000002512479</v>
      </c>
      <c r="I491" s="4"/>
      <c r="J491" s="5">
        <f>IF(D491=0,0,ROUND(+H491*RecapLineair!$H$13/12,2))</f>
        <v>0</v>
      </c>
      <c r="K491" s="4"/>
      <c r="L491" s="4">
        <f>IF(E491="ja",0,IF(D491=0,0,(MIN(ROUND(IF(Selectie!$A$4=2,+RecapLineair!$L$20-J491,(IF(Selectie!$A$4=1,(RecapLineair!$H$14-RecapLineair!$H$15)/(RecapLineair!$H$11-RecapLineair!$H$12),0))),2),H491))))</f>
        <v>0</v>
      </c>
      <c r="M491" s="4"/>
      <c r="N491" s="4">
        <f t="shared" si="80"/>
        <v>0</v>
      </c>
      <c r="O491" s="4"/>
      <c r="P491" s="4">
        <f t="shared" si="81"/>
        <v>0.25000000002512479</v>
      </c>
    </row>
    <row r="492" spans="1:16" x14ac:dyDescent="0.25">
      <c r="B492" s="3">
        <f t="shared" si="77"/>
        <v>11567</v>
      </c>
      <c r="C492">
        <f t="shared" si="83"/>
        <v>369</v>
      </c>
      <c r="D492">
        <f>IF(D491=0,0,IF(D491+1&gt;RecapLineair!H$11,0,D491+1))</f>
        <v>0</v>
      </c>
      <c r="E492" s="16" t="str">
        <f>IF(D492=0,"n.v.t.",IF(RecapLineair!$I$22&lt;A$484,"nee",G492))</f>
        <v>n.v.t.</v>
      </c>
      <c r="F492" s="16">
        <f>IF(A$484=RecapLineair!$I$22,RecapLineair!$H$23,99)</f>
        <v>99</v>
      </c>
      <c r="G492" s="16" t="str">
        <f>IF(D492=0,"n.v.t.",(IF(D492&lt;=RecapLineair!$H$12,"ja","nee")))</f>
        <v>n.v.t.</v>
      </c>
      <c r="H492" s="4">
        <f t="shared" si="82"/>
        <v>0.25000000002512479</v>
      </c>
      <c r="I492" s="4"/>
      <c r="J492" s="5">
        <f>IF(D492=0,0,ROUND(+H492*RecapLineair!$H$13/12,2))</f>
        <v>0</v>
      </c>
      <c r="K492" s="4"/>
      <c r="L492" s="4">
        <f>IF(E492="ja",0,IF(D492=0,0,(MIN(ROUND(IF(Selectie!$A$4=2,+RecapLineair!$L$20-J492,(IF(Selectie!$A$4=1,(RecapLineair!$H$14-RecapLineair!$H$15)/(RecapLineair!$H$11-RecapLineair!$H$12),0))),2),H492))))</f>
        <v>0</v>
      </c>
      <c r="M492" s="4"/>
      <c r="N492" s="4">
        <f t="shared" si="80"/>
        <v>0</v>
      </c>
      <c r="O492" s="4"/>
      <c r="P492" s="4">
        <f t="shared" si="81"/>
        <v>0.25000000002512479</v>
      </c>
    </row>
    <row r="493" spans="1:16" x14ac:dyDescent="0.25">
      <c r="B493" s="3">
        <f t="shared" si="77"/>
        <v>11597</v>
      </c>
      <c r="C493">
        <f t="shared" si="83"/>
        <v>370</v>
      </c>
      <c r="D493">
        <f>IF(D492=0,0,IF(D492+1&gt;RecapLineair!H$11,0,D492+1))</f>
        <v>0</v>
      </c>
      <c r="E493" s="16" t="str">
        <f>IF(D493=0,"n.v.t.",IF(RecapLineair!$I$22&lt;A$484,"nee",G493))</f>
        <v>n.v.t.</v>
      </c>
      <c r="F493" s="16">
        <f>IF(A$484=RecapLineair!$I$22,RecapLineair!$H$23,99)</f>
        <v>99</v>
      </c>
      <c r="G493" s="16" t="str">
        <f>IF(D493=0,"n.v.t.",(IF(D493&lt;=RecapLineair!$H$12,"ja","nee")))</f>
        <v>n.v.t.</v>
      </c>
      <c r="H493" s="4">
        <f t="shared" si="82"/>
        <v>0.25000000002512479</v>
      </c>
      <c r="I493" s="4"/>
      <c r="J493" s="5">
        <f>IF(D493=0,0,ROUND(+H493*RecapLineair!$H$13/12,2))</f>
        <v>0</v>
      </c>
      <c r="K493" s="4"/>
      <c r="L493" s="4">
        <f>IF(E493="ja",0,IF(D493=0,0,(MIN(ROUND(IF(Selectie!$A$4=2,+RecapLineair!$L$20-J493,(IF(Selectie!$A$4=1,(RecapLineair!$H$14-RecapLineair!$H$15)/(RecapLineair!$H$11-RecapLineair!$H$12),0))),2),H493))))</f>
        <v>0</v>
      </c>
      <c r="M493" s="4"/>
      <c r="N493" s="4">
        <f t="shared" si="80"/>
        <v>0</v>
      </c>
      <c r="O493" s="4"/>
      <c r="P493" s="4">
        <f t="shared" si="81"/>
        <v>0.25000000002512479</v>
      </c>
    </row>
    <row r="494" spans="1:16" x14ac:dyDescent="0.25">
      <c r="B494" s="3">
        <f t="shared" si="77"/>
        <v>11628</v>
      </c>
      <c r="C494">
        <f t="shared" si="83"/>
        <v>371</v>
      </c>
      <c r="D494">
        <f>IF(D493=0,0,IF(D493+1&gt;RecapLineair!H$11,0,D493+1))</f>
        <v>0</v>
      </c>
      <c r="E494" s="16" t="str">
        <f>IF(D494=0,"n.v.t.",IF(RecapLineair!$I$22&lt;A$484,"nee",G494))</f>
        <v>n.v.t.</v>
      </c>
      <c r="F494" s="16">
        <f>IF(A$484=RecapLineair!$I$22,RecapLineair!$H$23,99)</f>
        <v>99</v>
      </c>
      <c r="G494" s="16" t="str">
        <f>IF(D494=0,"n.v.t.",(IF(D494&lt;=RecapLineair!$H$12,"ja","nee")))</f>
        <v>n.v.t.</v>
      </c>
      <c r="H494" s="4">
        <f t="shared" si="82"/>
        <v>0.25000000002512479</v>
      </c>
      <c r="I494" s="4"/>
      <c r="J494" s="5">
        <f>IF(D494=0,0,ROUND(+H494*RecapLineair!$H$13/12,2))</f>
        <v>0</v>
      </c>
      <c r="K494" s="4"/>
      <c r="L494" s="4">
        <f>IF(E494="ja",0,IF(D494=0,0,(MIN(ROUND(IF(Selectie!$A$4=2,+RecapLineair!$L$20-J494,(IF(Selectie!$A$4=1,(RecapLineair!$H$14-RecapLineair!$H$15)/(RecapLineair!$H$11-RecapLineair!$H$12),0))),2),H494))))</f>
        <v>0</v>
      </c>
      <c r="M494" s="4"/>
      <c r="N494" s="4">
        <f t="shared" si="80"/>
        <v>0</v>
      </c>
      <c r="O494" s="4"/>
      <c r="P494" s="4">
        <f t="shared" si="81"/>
        <v>0.25000000002512479</v>
      </c>
    </row>
    <row r="495" spans="1:16" x14ac:dyDescent="0.25">
      <c r="B495" s="3">
        <f t="shared" si="77"/>
        <v>11658</v>
      </c>
      <c r="C495">
        <f t="shared" si="83"/>
        <v>372</v>
      </c>
      <c r="D495">
        <f>IF(D494=0,0,IF(D494+1&gt;RecapLineair!H$11,0,D494+1))</f>
        <v>0</v>
      </c>
      <c r="E495" s="16" t="str">
        <f>IF(D495=0,"n.v.t.",IF(RecapLineair!$I$22&lt;A$484,"nee",G495))</f>
        <v>n.v.t.</v>
      </c>
      <c r="F495" s="16">
        <f>IF(A$484=RecapLineair!$I$22,RecapLineair!$H$23,99)</f>
        <v>99</v>
      </c>
      <c r="G495" s="16" t="str">
        <f>IF(D495=0,"n.v.t.",(IF(D495&lt;=RecapLineair!$H$12,"ja","nee")))</f>
        <v>n.v.t.</v>
      </c>
      <c r="H495" s="4">
        <f t="shared" si="82"/>
        <v>0.25000000002512479</v>
      </c>
      <c r="I495" s="4"/>
      <c r="J495" s="5">
        <f>IF(D495=0,0,ROUND(+H495*RecapLineair!$H$13/12,2))</f>
        <v>0</v>
      </c>
      <c r="K495" s="4"/>
      <c r="L495" s="4">
        <f>IF(E495="ja",0,IF(D495=0,0,(MIN(ROUND(IF(Selectie!$A$4=2,+RecapLineair!$L$20-J495,(IF(Selectie!$A$4=1,(RecapLineair!$H$14-RecapLineair!$H$15)/(RecapLineair!$H$11-RecapLineair!$H$12),0))),2),H495))))</f>
        <v>0</v>
      </c>
      <c r="M495" s="4"/>
      <c r="N495" s="4">
        <f t="shared" si="80"/>
        <v>0</v>
      </c>
      <c r="O495" s="4"/>
      <c r="P495" s="4">
        <f t="shared" si="81"/>
        <v>0.25000000002512479</v>
      </c>
    </row>
    <row r="496" spans="1:16" x14ac:dyDescent="0.25">
      <c r="G496" s="16"/>
      <c r="H496" s="4"/>
      <c r="I496" s="29"/>
      <c r="J496" s="28">
        <f>SUM(J484:J495)</f>
        <v>0</v>
      </c>
      <c r="K496" s="29"/>
      <c r="L496" s="28">
        <f>SUM(L484:L495)</f>
        <v>0</v>
      </c>
      <c r="M496" s="29"/>
      <c r="N496" s="28">
        <f>J496+L496</f>
        <v>0</v>
      </c>
      <c r="O496" s="29"/>
      <c r="P496" s="4"/>
    </row>
    <row r="497" spans="7:16" x14ac:dyDescent="0.25">
      <c r="G497" s="16"/>
      <c r="H497" s="4"/>
      <c r="I497" s="4"/>
      <c r="J497" s="4"/>
      <c r="K497" s="4"/>
      <c r="L497" s="4"/>
      <c r="M497" s="4"/>
      <c r="N497" s="4"/>
      <c r="O497" s="4"/>
      <c r="P497" s="4"/>
    </row>
    <row r="498" spans="7:16" x14ac:dyDescent="0.25">
      <c r="G498" s="16"/>
      <c r="H498" s="4"/>
      <c r="I498" s="4"/>
      <c r="J498" s="4"/>
      <c r="K498" s="4"/>
      <c r="L498" s="4"/>
      <c r="M498" s="4"/>
      <c r="N498" s="4"/>
      <c r="O498" s="4"/>
      <c r="P498" s="4"/>
    </row>
    <row r="499" spans="7:16" x14ac:dyDescent="0.25">
      <c r="G499" s="16"/>
      <c r="H499" s="4"/>
      <c r="I499" s="4"/>
      <c r="J499" s="30">
        <f>J76+J90+J104+J118+J132+J146+J160+J174+J188+J202+J216+J230+J244+J258+J272+J286+J300+J314+J328+J342+J356+J370+J384+J398+J412+J426+J440+J454+J468+J482+J496</f>
        <v>21494.250000000004</v>
      </c>
      <c r="K499" s="4">
        <f>SUM(K467:K497)</f>
        <v>0</v>
      </c>
      <c r="L499" s="30">
        <f>L76+L90+L104+L118+L132+L146+L160+L174+L188+L202+L216+L230+L244+L258+L272+L286+L300+L314+L328+L342+L356+L370+L384+L398+L412+L426+L440+L454+L468+L482+L496</f>
        <v>99999.75</v>
      </c>
      <c r="M499" s="4"/>
      <c r="N499" s="30">
        <f>N76+N90+N104+N118+N132+N146+N160+N174+N188+N202+N216+N230+N244+N258+N272+N286+N300+N314+N328+N342+N356+N370+N384+N398+N412+N426+N440+N454+N468+N482+N496</f>
        <v>121494</v>
      </c>
      <c r="O499" s="4"/>
      <c r="P499" s="4"/>
    </row>
    <row r="500" spans="7:16" x14ac:dyDescent="0.25">
      <c r="G500" s="16"/>
      <c r="H500" s="4"/>
      <c r="I500" s="4"/>
      <c r="J500" s="4"/>
      <c r="K500" s="4"/>
      <c r="L500" s="4"/>
      <c r="M500" s="4"/>
      <c r="N500" s="4"/>
      <c r="O500" s="4"/>
      <c r="P500" s="4"/>
    </row>
    <row r="501" spans="7:16" x14ac:dyDescent="0.25">
      <c r="G501" s="16"/>
      <c r="H501" s="4"/>
      <c r="I501" s="4"/>
      <c r="J501" s="4"/>
      <c r="K501" s="4"/>
      <c r="L501" s="4"/>
      <c r="M501" s="4"/>
      <c r="N501" s="4"/>
      <c r="O501" s="4"/>
      <c r="P501" s="4"/>
    </row>
    <row r="502" spans="7:16" x14ac:dyDescent="0.25">
      <c r="G502" s="16"/>
      <c r="H502" s="4"/>
      <c r="I502" s="4"/>
      <c r="J502" s="4"/>
      <c r="K502" s="4"/>
      <c r="L502" s="4"/>
      <c r="M502" s="4"/>
      <c r="N502" s="4"/>
      <c r="O502" s="4"/>
      <c r="P502" s="4"/>
    </row>
    <row r="503" spans="7:16" x14ac:dyDescent="0.25">
      <c r="G503" s="16"/>
      <c r="H503" s="4"/>
      <c r="I503" s="4"/>
      <c r="J503" s="4"/>
      <c r="K503" s="4"/>
      <c r="L503" s="4"/>
      <c r="M503" s="4"/>
      <c r="N503" s="4"/>
      <c r="O503" s="4"/>
      <c r="P503" s="4"/>
    </row>
    <row r="504" spans="7:16" x14ac:dyDescent="0.25">
      <c r="G504" s="16"/>
      <c r="H504" s="4"/>
      <c r="I504" s="4"/>
      <c r="J504" s="4"/>
      <c r="K504" s="4"/>
      <c r="L504" s="4"/>
      <c r="M504" s="4"/>
      <c r="N504" s="4"/>
      <c r="O504" s="4"/>
      <c r="P504" s="4"/>
    </row>
    <row r="505" spans="7:16" x14ac:dyDescent="0.25">
      <c r="G505" s="16"/>
      <c r="H505" s="4"/>
      <c r="I505" s="4"/>
      <c r="J505" s="4"/>
      <c r="K505" s="4"/>
      <c r="L505" s="4"/>
      <c r="M505" s="4"/>
      <c r="N505" s="4"/>
      <c r="O505" s="4"/>
      <c r="P505" s="4"/>
    </row>
    <row r="506" spans="7:16" x14ac:dyDescent="0.25">
      <c r="G506" s="16"/>
      <c r="H506" s="4"/>
      <c r="I506" s="4"/>
      <c r="J506" s="4"/>
      <c r="K506" s="4"/>
      <c r="L506" s="4"/>
      <c r="M506" s="4"/>
      <c r="N506" s="4"/>
      <c r="O506" s="4"/>
      <c r="P506" s="4"/>
    </row>
    <row r="507" spans="7:16" x14ac:dyDescent="0.25">
      <c r="G507" s="16"/>
      <c r="H507" s="4"/>
      <c r="I507" s="4"/>
      <c r="J507" s="4"/>
      <c r="K507" s="4"/>
      <c r="L507" s="4"/>
      <c r="M507" s="4"/>
      <c r="N507" s="4"/>
      <c r="O507" s="4"/>
      <c r="P507" s="4"/>
    </row>
    <row r="508" spans="7:16" x14ac:dyDescent="0.25">
      <c r="G508" s="16"/>
      <c r="H508" s="4"/>
      <c r="I508" s="4"/>
      <c r="J508" s="4"/>
      <c r="K508" s="4"/>
      <c r="L508" s="4"/>
      <c r="M508" s="4"/>
      <c r="N508" s="4"/>
      <c r="O508" s="4"/>
      <c r="P508" s="4"/>
    </row>
    <row r="509" spans="7:16" x14ac:dyDescent="0.25">
      <c r="G509" s="16"/>
      <c r="H509" s="4"/>
      <c r="I509" s="4"/>
      <c r="J509" s="4"/>
      <c r="K509" s="4"/>
      <c r="L509" s="4"/>
      <c r="M509" s="4"/>
      <c r="N509" s="4"/>
      <c r="O509" s="4"/>
      <c r="P509" s="4"/>
    </row>
    <row r="510" spans="7:16" x14ac:dyDescent="0.25">
      <c r="H510" s="4"/>
      <c r="I510" s="4"/>
      <c r="J510" s="4"/>
      <c r="K510" s="4"/>
      <c r="L510" s="4"/>
      <c r="M510" s="4"/>
      <c r="N510" s="4"/>
      <c r="O510" s="4"/>
      <c r="P510" s="4"/>
    </row>
    <row r="511" spans="7:16" x14ac:dyDescent="0.25">
      <c r="H511" s="4"/>
      <c r="I511" s="4"/>
      <c r="J511" s="4"/>
      <c r="K511" s="4"/>
      <c r="L511" s="4"/>
      <c r="M511" s="4"/>
      <c r="N511" s="4"/>
      <c r="O511" s="4"/>
      <c r="P511" s="4"/>
    </row>
    <row r="512" spans="7:16" x14ac:dyDescent="0.25">
      <c r="H512" s="4"/>
      <c r="I512" s="4"/>
      <c r="J512" s="4"/>
      <c r="K512" s="4"/>
      <c r="L512" s="4"/>
      <c r="M512" s="4"/>
      <c r="N512" s="4"/>
      <c r="O512" s="4"/>
      <c r="P512" s="4"/>
    </row>
    <row r="513" spans="8:16" x14ac:dyDescent="0.25">
      <c r="H513" s="4"/>
      <c r="I513" s="4"/>
      <c r="J513" s="4"/>
      <c r="K513" s="4"/>
      <c r="L513" s="4"/>
      <c r="M513" s="4"/>
      <c r="N513" s="4"/>
      <c r="O513" s="4"/>
      <c r="P513" s="4"/>
    </row>
    <row r="514" spans="8:16" x14ac:dyDescent="0.25">
      <c r="H514" s="4"/>
      <c r="I514" s="4"/>
      <c r="J514" s="4"/>
      <c r="K514" s="4"/>
      <c r="L514" s="4"/>
      <c r="M514" s="4"/>
      <c r="N514" s="4"/>
      <c r="O514" s="4"/>
      <c r="P514" s="4"/>
    </row>
    <row r="515" spans="8:16" x14ac:dyDescent="0.25">
      <c r="H515" s="4"/>
      <c r="I515" s="4"/>
      <c r="J515" s="4"/>
      <c r="K515" s="4"/>
      <c r="L515" s="4"/>
      <c r="M515" s="4"/>
      <c r="N515" s="4"/>
      <c r="O515" s="4"/>
      <c r="P515" s="4"/>
    </row>
    <row r="516" spans="8:16" x14ac:dyDescent="0.25">
      <c r="H516" s="4"/>
      <c r="I516" s="4"/>
      <c r="J516" s="4"/>
      <c r="K516" s="4"/>
      <c r="L516" s="4"/>
      <c r="M516" s="4"/>
      <c r="N516" s="4"/>
      <c r="O516" s="4"/>
      <c r="P516" s="4"/>
    </row>
    <row r="517" spans="8:16" x14ac:dyDescent="0.25">
      <c r="H517" s="4"/>
      <c r="I517" s="4"/>
      <c r="J517" s="4"/>
      <c r="K517" s="4"/>
      <c r="L517" s="4"/>
      <c r="M517" s="4"/>
      <c r="N517" s="4"/>
      <c r="O517" s="4"/>
      <c r="P517" s="4"/>
    </row>
    <row r="518" spans="8:16" x14ac:dyDescent="0.25">
      <c r="H518" s="4"/>
      <c r="I518" s="4"/>
      <c r="J518" s="4"/>
      <c r="K518" s="4"/>
      <c r="L518" s="4"/>
      <c r="M518" s="4"/>
      <c r="N518" s="4"/>
      <c r="O518" s="4"/>
      <c r="P518" s="4"/>
    </row>
    <row r="519" spans="8:16" x14ac:dyDescent="0.25">
      <c r="H519" s="4"/>
      <c r="I519" s="4"/>
      <c r="J519" s="4"/>
      <c r="K519" s="4"/>
      <c r="L519" s="4"/>
      <c r="M519" s="4"/>
      <c r="N519" s="4"/>
      <c r="O519" s="4"/>
      <c r="P519" s="4"/>
    </row>
    <row r="520" spans="8:16" x14ac:dyDescent="0.25">
      <c r="H520" s="4"/>
      <c r="I520" s="4"/>
      <c r="J520" s="4"/>
      <c r="K520" s="4"/>
      <c r="L520" s="4"/>
      <c r="M520" s="4"/>
      <c r="N520" s="4"/>
      <c r="O520" s="4"/>
      <c r="P520" s="4"/>
    </row>
    <row r="521" spans="8:16" x14ac:dyDescent="0.25">
      <c r="H521" s="4"/>
      <c r="I521" s="4"/>
      <c r="J521" s="4"/>
      <c r="K521" s="4"/>
      <c r="L521" s="4"/>
      <c r="M521" s="4"/>
      <c r="N521" s="4"/>
      <c r="O521" s="4"/>
      <c r="P521" s="4"/>
    </row>
    <row r="522" spans="8:16" x14ac:dyDescent="0.25">
      <c r="H522" s="4"/>
      <c r="I522" s="4"/>
      <c r="J522" s="4"/>
      <c r="K522" s="4"/>
      <c r="L522" s="4"/>
      <c r="M522" s="4"/>
      <c r="N522" s="4"/>
      <c r="O522" s="4"/>
      <c r="P522" s="4"/>
    </row>
    <row r="523" spans="8:16" x14ac:dyDescent="0.25">
      <c r="H523" s="4"/>
      <c r="I523" s="4"/>
      <c r="J523" s="4"/>
      <c r="K523" s="4"/>
      <c r="L523" s="4"/>
      <c r="M523" s="4"/>
      <c r="N523" s="4"/>
      <c r="O523" s="4"/>
      <c r="P523" s="4"/>
    </row>
    <row r="524" spans="8:16" x14ac:dyDescent="0.25">
      <c r="H524" s="4"/>
      <c r="I524" s="4"/>
      <c r="J524" s="4"/>
      <c r="K524" s="4"/>
      <c r="L524" s="4"/>
      <c r="M524" s="4"/>
      <c r="N524" s="4"/>
      <c r="O524" s="4"/>
      <c r="P524" s="4"/>
    </row>
    <row r="525" spans="8:16" x14ac:dyDescent="0.25">
      <c r="H525" s="4"/>
      <c r="I525" s="4"/>
      <c r="J525" s="4"/>
      <c r="K525" s="4"/>
      <c r="L525" s="4"/>
      <c r="M525" s="4"/>
      <c r="N525" s="4"/>
      <c r="O525" s="4"/>
      <c r="P525" s="4"/>
    </row>
    <row r="526" spans="8:16" x14ac:dyDescent="0.25">
      <c r="H526" s="4"/>
      <c r="I526" s="4"/>
      <c r="J526" s="4"/>
      <c r="K526" s="4"/>
      <c r="L526" s="4"/>
      <c r="M526" s="4"/>
      <c r="N526" s="4"/>
      <c r="O526" s="4"/>
      <c r="P526" s="4"/>
    </row>
    <row r="527" spans="8:16" x14ac:dyDescent="0.25">
      <c r="H527" s="4"/>
      <c r="I527" s="4"/>
      <c r="J527" s="4"/>
      <c r="K527" s="4"/>
      <c r="L527" s="4"/>
      <c r="M527" s="4"/>
      <c r="N527" s="4"/>
      <c r="O527" s="4"/>
      <c r="P527" s="4"/>
    </row>
    <row r="528" spans="8:16" x14ac:dyDescent="0.25">
      <c r="H528" s="4"/>
      <c r="I528" s="4"/>
      <c r="J528" s="4"/>
      <c r="K528" s="4"/>
      <c r="L528" s="4"/>
      <c r="M528" s="4"/>
      <c r="N528" s="4"/>
      <c r="O528" s="4"/>
      <c r="P528" s="4"/>
    </row>
    <row r="529" spans="8:16" x14ac:dyDescent="0.25">
      <c r="H529" s="4"/>
      <c r="I529" s="4"/>
      <c r="J529" s="4"/>
      <c r="K529" s="4"/>
      <c r="L529" s="4"/>
      <c r="M529" s="4"/>
      <c r="N529" s="4"/>
      <c r="O529" s="4"/>
      <c r="P529" s="4"/>
    </row>
    <row r="530" spans="8:16" x14ac:dyDescent="0.25">
      <c r="H530" s="4"/>
      <c r="I530" s="4"/>
      <c r="J530" s="4"/>
      <c r="K530" s="4"/>
      <c r="L530" s="4"/>
      <c r="M530" s="4"/>
      <c r="N530" s="4"/>
      <c r="O530" s="4"/>
      <c r="P530" s="4"/>
    </row>
    <row r="531" spans="8:16" x14ac:dyDescent="0.25">
      <c r="H531" s="4"/>
      <c r="I531" s="4"/>
      <c r="J531" s="4"/>
      <c r="K531" s="4"/>
      <c r="L531" s="4"/>
      <c r="M531" s="4"/>
      <c r="N531" s="4"/>
      <c r="O531" s="4"/>
      <c r="P531" s="4"/>
    </row>
    <row r="532" spans="8:16" x14ac:dyDescent="0.25">
      <c r="H532" s="4"/>
      <c r="I532" s="4"/>
      <c r="J532" s="4"/>
      <c r="K532" s="4"/>
      <c r="L532" s="4"/>
      <c r="M532" s="4"/>
      <c r="N532" s="4"/>
      <c r="O532" s="4"/>
      <c r="P532" s="4"/>
    </row>
    <row r="533" spans="8:16" x14ac:dyDescent="0.25">
      <c r="H533" s="4"/>
      <c r="I533" s="4"/>
      <c r="J533" s="4"/>
      <c r="K533" s="4"/>
      <c r="L533" s="4"/>
      <c r="M533" s="4"/>
      <c r="N533" s="4"/>
      <c r="O533" s="4"/>
      <c r="P533" s="4"/>
    </row>
    <row r="534" spans="8:16" x14ac:dyDescent="0.25">
      <c r="H534" s="4"/>
      <c r="I534" s="4"/>
      <c r="J534" s="4"/>
      <c r="K534" s="4"/>
      <c r="L534" s="4"/>
      <c r="M534" s="4"/>
      <c r="N534" s="4"/>
      <c r="O534" s="4"/>
      <c r="P534" s="4"/>
    </row>
    <row r="535" spans="8:16" x14ac:dyDescent="0.25">
      <c r="H535" s="4"/>
      <c r="I535" s="4"/>
      <c r="J535" s="4"/>
      <c r="K535" s="4"/>
      <c r="L535" s="4"/>
      <c r="M535" s="4"/>
      <c r="N535" s="4"/>
      <c r="O535" s="4"/>
      <c r="P535" s="4"/>
    </row>
    <row r="536" spans="8:16" x14ac:dyDescent="0.25">
      <c r="H536" s="4"/>
      <c r="I536" s="4"/>
      <c r="J536" s="4"/>
      <c r="K536" s="4"/>
      <c r="L536" s="4"/>
      <c r="M536" s="4"/>
      <c r="N536" s="4"/>
      <c r="O536" s="4"/>
      <c r="P536" s="4"/>
    </row>
    <row r="537" spans="8:16" x14ac:dyDescent="0.25">
      <c r="H537" s="4"/>
      <c r="I537" s="4"/>
      <c r="J537" s="4"/>
      <c r="K537" s="4"/>
      <c r="L537" s="4"/>
      <c r="M537" s="4"/>
      <c r="N537" s="4"/>
      <c r="O537" s="4"/>
      <c r="P537" s="4"/>
    </row>
    <row r="538" spans="8:16" x14ac:dyDescent="0.25">
      <c r="H538" s="4"/>
      <c r="I538" s="4"/>
      <c r="J538" s="4"/>
      <c r="K538" s="4"/>
      <c r="L538" s="4"/>
      <c r="M538" s="4"/>
      <c r="N538" s="4"/>
      <c r="O538" s="4"/>
      <c r="P538" s="4"/>
    </row>
    <row r="539" spans="8:16" x14ac:dyDescent="0.25">
      <c r="H539" s="4"/>
      <c r="I539" s="4"/>
      <c r="J539" s="4"/>
      <c r="K539" s="4"/>
      <c r="L539" s="4"/>
      <c r="M539" s="4"/>
      <c r="N539" s="4"/>
      <c r="O539" s="4"/>
      <c r="P539" s="4"/>
    </row>
    <row r="540" spans="8:16" x14ac:dyDescent="0.25">
      <c r="H540" s="4"/>
      <c r="I540" s="4"/>
      <c r="J540" s="4"/>
      <c r="K540" s="4"/>
      <c r="L540" s="4"/>
      <c r="M540" s="4"/>
      <c r="N540" s="4"/>
      <c r="O540" s="4"/>
      <c r="P540" s="4"/>
    </row>
    <row r="541" spans="8:16" x14ac:dyDescent="0.25">
      <c r="H541" s="4"/>
      <c r="I541" s="4"/>
      <c r="J541" s="4"/>
      <c r="K541" s="4"/>
      <c r="L541" s="4"/>
      <c r="M541" s="4"/>
      <c r="N541" s="4"/>
      <c r="O541" s="4"/>
      <c r="P541" s="4"/>
    </row>
    <row r="542" spans="8:16" x14ac:dyDescent="0.25">
      <c r="H542" s="4"/>
      <c r="I542" s="4"/>
      <c r="J542" s="4"/>
      <c r="K542" s="4"/>
      <c r="L542" s="4"/>
      <c r="M542" s="4"/>
      <c r="N542" s="4"/>
      <c r="O542" s="4"/>
      <c r="P542" s="4"/>
    </row>
    <row r="543" spans="8:16" x14ac:dyDescent="0.25">
      <c r="H543" s="4"/>
      <c r="I543" s="4"/>
      <c r="J543" s="4"/>
      <c r="K543" s="4"/>
      <c r="L543" s="4"/>
      <c r="M543" s="4"/>
      <c r="N543" s="4"/>
      <c r="O543" s="4"/>
      <c r="P543" s="4"/>
    </row>
    <row r="544" spans="8:16" x14ac:dyDescent="0.25">
      <c r="H544" s="4"/>
      <c r="I544" s="4"/>
      <c r="J544" s="4"/>
      <c r="K544" s="4"/>
      <c r="L544" s="4"/>
      <c r="M544" s="4"/>
      <c r="N544" s="4"/>
      <c r="O544" s="4"/>
      <c r="P544" s="4"/>
    </row>
    <row r="545" spans="8:16" x14ac:dyDescent="0.25">
      <c r="H545" s="4"/>
      <c r="I545" s="4"/>
      <c r="J545" s="4"/>
      <c r="K545" s="4"/>
      <c r="L545" s="4"/>
      <c r="M545" s="4"/>
      <c r="N545" s="4"/>
      <c r="O545" s="4"/>
      <c r="P545" s="4"/>
    </row>
    <row r="546" spans="8:16" x14ac:dyDescent="0.25">
      <c r="H546" s="4"/>
      <c r="I546" s="4"/>
      <c r="J546" s="4"/>
      <c r="K546" s="4"/>
      <c r="L546" s="4"/>
      <c r="M546" s="4"/>
      <c r="N546" s="4"/>
      <c r="O546" s="4"/>
      <c r="P546" s="4"/>
    </row>
    <row r="547" spans="8:16" x14ac:dyDescent="0.25">
      <c r="H547" s="4"/>
      <c r="I547" s="4"/>
      <c r="J547" s="4"/>
      <c r="K547" s="4"/>
      <c r="L547" s="4"/>
      <c r="M547" s="4"/>
      <c r="N547" s="4"/>
      <c r="O547" s="4"/>
      <c r="P547" s="4"/>
    </row>
    <row r="548" spans="8:16" x14ac:dyDescent="0.25">
      <c r="H548" s="4"/>
      <c r="I548" s="4"/>
      <c r="J548" s="4"/>
      <c r="K548" s="4"/>
      <c r="L548" s="4"/>
      <c r="M548" s="4"/>
      <c r="N548" s="4"/>
      <c r="O548" s="4"/>
      <c r="P548" s="4"/>
    </row>
    <row r="549" spans="8:16" x14ac:dyDescent="0.25">
      <c r="H549" s="4"/>
      <c r="I549" s="4"/>
      <c r="J549" s="4"/>
      <c r="K549" s="4"/>
      <c r="L549" s="4"/>
      <c r="M549" s="4"/>
      <c r="N549" s="4"/>
      <c r="O549" s="4"/>
      <c r="P549" s="4"/>
    </row>
    <row r="550" spans="8:16" x14ac:dyDescent="0.25">
      <c r="H550" s="4"/>
      <c r="I550" s="4"/>
      <c r="J550" s="4"/>
      <c r="K550" s="4"/>
      <c r="L550" s="4"/>
      <c r="M550" s="4"/>
      <c r="N550" s="4"/>
      <c r="O550" s="4"/>
      <c r="P550" s="4"/>
    </row>
    <row r="551" spans="8:16" x14ac:dyDescent="0.25">
      <c r="H551" s="4"/>
      <c r="I551" s="4"/>
      <c r="J551" s="4"/>
      <c r="K551" s="4"/>
      <c r="L551" s="4"/>
      <c r="M551" s="4"/>
      <c r="N551" s="4"/>
      <c r="O551" s="4"/>
      <c r="P551" s="4"/>
    </row>
    <row r="552" spans="8:16" x14ac:dyDescent="0.25">
      <c r="H552" s="4"/>
      <c r="I552" s="4"/>
      <c r="J552" s="4"/>
      <c r="K552" s="4"/>
      <c r="L552" s="4"/>
      <c r="M552" s="4"/>
      <c r="N552" s="4"/>
      <c r="O552" s="4"/>
      <c r="P552" s="4"/>
    </row>
  </sheetData>
  <sheetProtection algorithmName="SHA-512" hashValue="d4nauLv1zaepe1orHC0uveogYsasOLRTyoqvtWF1ahTgh1i6gRlxcZWJPWcwLBRpnPZx6+LwBwvhoqEG/YK09w==" saltValue="fKyx8on2W1fe8zrCLNLrDA==" spinCount="100000" sheet="1" objects="1" scenarios="1"/>
  <pageMargins left="0.39370078740157483" right="0.39370078740157483" top="0.74803149606299213" bottom="0.74803149606299213" header="0.31496062992125984" footer="0.31496062992125984"/>
  <pageSetup paperSize="9" scale="85" fitToHeight="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2"/>
  <dimension ref="A1:A11"/>
  <sheetViews>
    <sheetView workbookViewId="0">
      <selection activeCell="A4" sqref="A4"/>
    </sheetView>
  </sheetViews>
  <sheetFormatPr defaultRowHeight="15" x14ac:dyDescent="0.25"/>
  <sheetData>
    <row r="1" spans="1:1" x14ac:dyDescent="0.25">
      <c r="A1" s="19" t="s">
        <v>8</v>
      </c>
    </row>
    <row r="2" spans="1:1" x14ac:dyDescent="0.25">
      <c r="A2" s="19" t="s">
        <v>7</v>
      </c>
    </row>
    <row r="3" spans="1:1" x14ac:dyDescent="0.25">
      <c r="A3" s="19"/>
    </row>
    <row r="4" spans="1:1" x14ac:dyDescent="0.25">
      <c r="A4" s="19">
        <v>2</v>
      </c>
    </row>
    <row r="5" spans="1:1" x14ac:dyDescent="0.25">
      <c r="A5" s="19"/>
    </row>
    <row r="6" spans="1:1" x14ac:dyDescent="0.25">
      <c r="A6" s="19"/>
    </row>
    <row r="7" spans="1:1" x14ac:dyDescent="0.25">
      <c r="A7" s="19"/>
    </row>
    <row r="8" spans="1:1" x14ac:dyDescent="0.25">
      <c r="A8" s="19"/>
    </row>
    <row r="9" spans="1:1" x14ac:dyDescent="0.25">
      <c r="A9" s="19"/>
    </row>
    <row r="10" spans="1:1" x14ac:dyDescent="0.25">
      <c r="A10" s="19"/>
    </row>
    <row r="11" spans="1:1" x14ac:dyDescent="0.25">
      <c r="A11" s="1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f873ac9-f8d7-4cbb-84d0-af4994bfa9d3">4TNQRUTQNUDD-282-103</_dlc_DocId>
    <_dlc_DocIdUrl xmlns="4f873ac9-f8d7-4cbb-84d0-af4994bfa9d3">
      <Url>https://vanlomankemphoogstad.sharepoint.com/klanten/_layouts/15/DocIdRedir.aspx?ID=4TNQRUTQNUDD-282-103</Url>
      <Description>4TNQRUTQNUDD-282-103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VLKH Excel Sheet" ma:contentTypeID="0x010100B6F42638C56C1142B50880A250F2AE410200DBFAA922633C9549AB2F3D2651ECD952" ma:contentTypeVersion="1" ma:contentTypeDescription="" ma:contentTypeScope="" ma:versionID="f891ee03914d81630612db3a8af3343d">
  <xsd:schema xmlns:xsd="http://www.w3.org/2001/XMLSchema" xmlns:xs="http://www.w3.org/2001/XMLSchema" xmlns:p="http://schemas.microsoft.com/office/2006/metadata/properties" xmlns:ns2="4f873ac9-f8d7-4cbb-84d0-af4994bfa9d3" targetNamespace="http://schemas.microsoft.com/office/2006/metadata/properties" ma:root="true" ma:fieldsID="eb363c3a5f1fa26118910d8b0529bf9d" ns2:_="">
    <xsd:import namespace="4f873ac9-f8d7-4cbb-84d0-af4994bfa9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873ac9-f8d7-4cbb-84d0-af4994bfa9d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A0334E-FE66-42A8-B137-D1587D2B115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DA05257-7053-4FAA-8219-1F7DCD9E62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5D8486-E763-497F-9970-3C74DD6465BA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4f873ac9-f8d7-4cbb-84d0-af4994bfa9d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147A7C1-6644-4ADC-8365-D04EBA769F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873ac9-f8d7-4cbb-84d0-af4994bfa9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2</vt:i4>
      </vt:variant>
    </vt:vector>
  </HeadingPairs>
  <TitlesOfParts>
    <vt:vector size="9" baseType="lpstr">
      <vt:lpstr>Handleiding en disclaimer</vt:lpstr>
      <vt:lpstr>Invulblad variabelen</vt:lpstr>
      <vt:lpstr>RecapLineair</vt:lpstr>
      <vt:lpstr>Details Lineair</vt:lpstr>
      <vt:lpstr>RecapAnnuitair</vt:lpstr>
      <vt:lpstr>Details Annuïtair</vt:lpstr>
      <vt:lpstr>Selectie</vt:lpstr>
      <vt:lpstr>'Details Annuïtair'!Afdruktitels</vt:lpstr>
      <vt:lpstr>'Details Lineair'!Afdruktitels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Jonker Advies</cp:lastModifiedBy>
  <cp:lastPrinted>2019-05-23T09:03:37Z</cp:lastPrinted>
  <dcterms:created xsi:type="dcterms:W3CDTF">2014-12-15T15:49:36Z</dcterms:created>
  <dcterms:modified xsi:type="dcterms:W3CDTF">2019-05-23T09:09:23Z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0x010100B6F42638C56C1142B50880A250F2AE410200DBFAA922633C9549AB2F3D2651ECD952</vt:lpwstr>
  </property>
  <property fmtid="{D5CDD505-2E9C-101B-9397-08002B2CF9AE}" pid="3" name="_dlc_DocIdItemGuid">
    <vt:lpwstr>0610e7cb-3953-4acb-a139-bf49ac7ede41</vt:lpwstr>
  </property>
</Properties>
</file>